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9690" tabRatio="865" firstSheet="13" activeTab="21"/>
  </bookViews>
  <sheets>
    <sheet name="НАСЛОВ" sheetId="1" r:id="rId1"/>
    <sheet name="Садржај" sheetId="2" r:id="rId2"/>
    <sheet name="ДЕМОГРАФИЈА" sheetId="3" r:id="rId3"/>
    <sheet name="ЗДР.РАД. И САРАД." sheetId="4" r:id="rId4"/>
    <sheet name="СТОМАТОЛОГИЈА" sheetId="5" r:id="rId5"/>
    <sheet name="АПОТЕКА" sheetId="6" r:id="rId6"/>
    <sheet name="НЕМЕД.РАДНИЦИ" sheetId="7" r:id="rId7"/>
    <sheet name="ЗБИРНО КАДРОВИ " sheetId="8" r:id="rId8"/>
    <sheet name="ЖЕНЕ " sheetId="9" r:id="rId9"/>
    <sheet name="ОДРАСЛИ" sheetId="10" r:id="rId10"/>
    <sheet name="ЛАБОРАТОРИЈА" sheetId="11" r:id="rId11"/>
    <sheet name="РТГ И УЗ" sheetId="12" r:id="rId12"/>
    <sheet name="ИНТЕРНА" sheetId="13" r:id="rId13"/>
    <sheet name="ОФТАЛМОЛОГИЈА" sheetId="14" r:id="rId14"/>
    <sheet name="ФИЗИКАЛНА" sheetId="15" r:id="rId15"/>
    <sheet name="ОРЛ" sheetId="16" r:id="rId16"/>
    <sheet name="ПСИХИЈАТРИЈА" sheetId="17" r:id="rId17"/>
    <sheet name="УКУПНО" sheetId="18" r:id="rId18"/>
    <sheet name="КОВИД 19" sheetId="19" r:id="rId19"/>
    <sheet name="Збирна_врсте_услуга" sheetId="20" r:id="rId20"/>
    <sheet name="COVID status" sheetId="21" r:id="rId21"/>
    <sheet name="apoteka" sheetId="22" r:id="rId22"/>
    <sheet name="sanitet" sheetId="23" r:id="rId23"/>
  </sheets>
  <externalReferences>
    <externalReference r:id="rId26"/>
  </externalReferences>
  <definedNames>
    <definedName name="____W.O.R.K.B.O.O.K..C.O.N.T.E.N.T.S____">#REF!</definedName>
    <definedName name="_xlnm.Print_Area" localSheetId="3">'ЗДР.РАД. И САРАД.'!$A$1:$Z$38</definedName>
    <definedName name="_xlnm.Print_Area" localSheetId="10">'ЛАБОРАТОРИЈА'!$A$1:$L$151</definedName>
    <definedName name="_xlnm.Print_Area" localSheetId="9">'ОДРАСЛИ'!$A$1:$G$46</definedName>
    <definedName name="_xlnm.Print_Titles" localSheetId="10">'ЛАБОРАТОРИЈА'!$3:$3</definedName>
  </definedNames>
  <calcPr fullCalcOnLoad="1"/>
</workbook>
</file>

<file path=xl/comments23.xml><?xml version="1.0" encoding="utf-8"?>
<comments xmlns="http://schemas.openxmlformats.org/spreadsheetml/2006/main">
  <authors>
    <author>Inga Mijailovic</author>
  </authors>
  <commentList>
    <comment ref="A1" authorId="0">
      <text>
        <r>
          <rPr>
            <b/>
            <sz val="9"/>
            <rFont val="Tahoma"/>
            <family val="2"/>
          </rPr>
          <t>treba da se koriguje</t>
        </r>
      </text>
    </comment>
  </commentList>
</comments>
</file>

<file path=xl/sharedStrings.xml><?xml version="1.0" encoding="utf-8"?>
<sst xmlns="http://schemas.openxmlformats.org/spreadsheetml/2006/main" count="1787" uniqueCount="1115">
  <si>
    <t>* Услуге 1600014- Превентивни преглед офталмога* у оквиру некада "систематског " односно превентивног прегледа  у педијатрији планирају се у складу са Стручно методолошким упутством (СМУ) РСК за здравствену заштиту жена, деце и омладине</t>
  </si>
  <si>
    <t>Превентивни ОРЛ преглед* мале деце у четвртој години живота  по потреби</t>
  </si>
  <si>
    <t>Превентивни ОРЛ преглед* деце у шестој/седмој години живота пред полазак у школу</t>
  </si>
  <si>
    <t>* Услуге 1700012 - Превентивни ОРЛ преглед * у оквиру некада "систематског" сада превентивног  прегледа  педијатра, планирају се у складу са СМУ</t>
  </si>
  <si>
    <t>Рендген графија дојке у два правца (мамографија)</t>
  </si>
  <si>
    <t>1000132</t>
  </si>
  <si>
    <t>1000140</t>
  </si>
  <si>
    <t xml:space="preserve">Намештање/ фиксација – опште </t>
  </si>
  <si>
    <t>1000157</t>
  </si>
  <si>
    <t>1000165</t>
  </si>
  <si>
    <t>1000173</t>
  </si>
  <si>
    <t>1700061</t>
  </si>
  <si>
    <t>1000025</t>
  </si>
  <si>
    <t>1000066</t>
  </si>
  <si>
    <t>1000017</t>
  </si>
  <si>
    <t>1000116</t>
  </si>
  <si>
    <t>1300011</t>
  </si>
  <si>
    <t>1300151</t>
  </si>
  <si>
    <t>1300037</t>
  </si>
  <si>
    <t>Контролни преглед труднице</t>
  </si>
  <si>
    <t>1300045</t>
  </si>
  <si>
    <t>Психофизичка припрема труднице за порођај</t>
  </si>
  <si>
    <t>1300052</t>
  </si>
  <si>
    <t>Први гинеколошки преглед ради лечења</t>
  </si>
  <si>
    <t>1300060</t>
  </si>
  <si>
    <t>1300078</t>
  </si>
  <si>
    <t>1300086</t>
  </si>
  <si>
    <t>1300094</t>
  </si>
  <si>
    <t>2200079</t>
  </si>
  <si>
    <t>2200103</t>
  </si>
  <si>
    <t>1300102</t>
  </si>
  <si>
    <t>1300110</t>
  </si>
  <si>
    <t>1300177</t>
  </si>
  <si>
    <t>1200013</t>
  </si>
  <si>
    <t>1000223</t>
  </si>
  <si>
    <t xml:space="preserve">Спровођење имунизације/ вакцинације </t>
  </si>
  <si>
    <t>1200039</t>
  </si>
  <si>
    <t>Поновни преглед одраслих ради лечења</t>
  </si>
  <si>
    <t>1200047</t>
  </si>
  <si>
    <t>1200054</t>
  </si>
  <si>
    <t>1000181</t>
  </si>
  <si>
    <t>Тест функције говора</t>
  </si>
  <si>
    <t>Тест психичких функција</t>
  </si>
  <si>
    <t>АКТИВНОСТИ</t>
  </si>
  <si>
    <t xml:space="preserve">Инструментација/ катетеризација - опште </t>
  </si>
  <si>
    <t>РАД СОЦИЈАЛНОГ РАДНИКА</t>
  </si>
  <si>
    <t>Индивидуални здравствено-васпитни рад</t>
  </si>
  <si>
    <t>Групни здравствено-васпитни рад</t>
  </si>
  <si>
    <t>Поновни гинеколошки преглед ради лечења</t>
  </si>
  <si>
    <t>До краја првог триместра трудноће</t>
  </si>
  <si>
    <t>Остали први прегледи труднице</t>
  </si>
  <si>
    <t>Након шест недеља</t>
  </si>
  <si>
    <t>Након шест месеци</t>
  </si>
  <si>
    <t xml:space="preserve">Кратка посета изабраном лекару  </t>
  </si>
  <si>
    <t>Ултразвучни преглед регија - сива скала</t>
  </si>
  <si>
    <t>Радионице</t>
  </si>
  <si>
    <t>Предавања</t>
  </si>
  <si>
    <t>1000082</t>
  </si>
  <si>
    <t>2200012</t>
  </si>
  <si>
    <t>2200020</t>
  </si>
  <si>
    <t>2200038</t>
  </si>
  <si>
    <t>2200046</t>
  </si>
  <si>
    <t>2200053</t>
  </si>
  <si>
    <t xml:space="preserve">Сложени рендген прегледи </t>
  </si>
  <si>
    <t>2200061</t>
  </si>
  <si>
    <t>Услуге ултразвука</t>
  </si>
  <si>
    <t xml:space="preserve">Doppler scan регија </t>
  </si>
  <si>
    <t>2200087</t>
  </si>
  <si>
    <t xml:space="preserve">Сложени ултразвучни преглед </t>
  </si>
  <si>
    <t>2200095</t>
  </si>
  <si>
    <t>Doppler scan органа</t>
  </si>
  <si>
    <t>2200111</t>
  </si>
  <si>
    <t xml:space="preserve">Интернистички преглед - први </t>
  </si>
  <si>
    <t>1400019</t>
  </si>
  <si>
    <t xml:space="preserve">Тест функције кардиоваскуларног система  </t>
  </si>
  <si>
    <t>1000090</t>
  </si>
  <si>
    <t>Тест функције плућа и дисајних путева</t>
  </si>
  <si>
    <t>1000108</t>
  </si>
  <si>
    <t>Офталмолошки преглед – први</t>
  </si>
  <si>
    <t>1600022</t>
  </si>
  <si>
    <t>1600030</t>
  </si>
  <si>
    <t>1600048</t>
  </si>
  <si>
    <t>1600055</t>
  </si>
  <si>
    <t>1600063</t>
  </si>
  <si>
    <t>1600071</t>
  </si>
  <si>
    <t>1600089</t>
  </si>
  <si>
    <t>1600097</t>
  </si>
  <si>
    <t>1600105</t>
  </si>
  <si>
    <t>Физијатријски преглед - први</t>
  </si>
  <si>
    <t>1800036</t>
  </si>
  <si>
    <t>1800044</t>
  </si>
  <si>
    <t>1800051</t>
  </si>
  <si>
    <t>1800069</t>
  </si>
  <si>
    <t>1800085</t>
  </si>
  <si>
    <t>Тест функције чула слуха</t>
  </si>
  <si>
    <t>1700020</t>
  </si>
  <si>
    <t>1700038</t>
  </si>
  <si>
    <t>Тест функције чула равнотеже</t>
  </si>
  <si>
    <t>1700046</t>
  </si>
  <si>
    <t>1700053</t>
  </si>
  <si>
    <t>1700079</t>
  </si>
  <si>
    <t>1700087</t>
  </si>
  <si>
    <t>1700095</t>
  </si>
  <si>
    <t>1700103</t>
  </si>
  <si>
    <t xml:space="preserve">Психијатријски преглед - први </t>
  </si>
  <si>
    <t>1900026</t>
  </si>
  <si>
    <t xml:space="preserve">Индивидуална психотерапија  </t>
  </si>
  <si>
    <t>1900034</t>
  </si>
  <si>
    <t xml:space="preserve">Групна психотерапија  </t>
  </si>
  <si>
    <t>1900042</t>
  </si>
  <si>
    <t>Ултразвучни преглед органа – сива скала</t>
  </si>
  <si>
    <t>Остали ултразвучни прегледи органа – сива скала</t>
  </si>
  <si>
    <t>Поновни специјалистичко-консултативни преглед</t>
  </si>
  <si>
    <t xml:space="preserve">Doppler scan регија (крвни судови) </t>
  </si>
  <si>
    <t>Doppler scan органа (срце)</t>
  </si>
  <si>
    <t>Кинезитерапија болести</t>
  </si>
  <si>
    <t>Инструментација предела ува, носа и ждрела</t>
  </si>
  <si>
    <t>Интраорална рендгенографија зуба</t>
  </si>
  <si>
    <t>Ортопантомограм</t>
  </si>
  <si>
    <t>Телерендген</t>
  </si>
  <si>
    <t>Рендген дијагностика</t>
  </si>
  <si>
    <t>1019 и 2024 СТОМАТОЛОШКА СЛУЖБА</t>
  </si>
  <si>
    <t xml:space="preserve">        Табела бр. 1</t>
  </si>
  <si>
    <t>Р.бр.</t>
  </si>
  <si>
    <t>БРОЈ</t>
  </si>
  <si>
    <t>7-14  ГОДИНА</t>
  </si>
  <si>
    <t>50-64 ГОДИНА</t>
  </si>
  <si>
    <t>ЖЕНЕ 15-49 ГОДИНА</t>
  </si>
  <si>
    <t>ЖЕНЕ 15 И ВИШЕ ГОДИНА</t>
  </si>
  <si>
    <t>УКУПНО СТУДЕНАТА ДО 26 ГОДИНА</t>
  </si>
  <si>
    <t>Табела бр. 11</t>
  </si>
  <si>
    <t>Табела бр. 13</t>
  </si>
  <si>
    <t>Рендген дијагностика у стоматологији</t>
  </si>
  <si>
    <t>Табела бр. 23</t>
  </si>
  <si>
    <t>Табела бр. 24</t>
  </si>
  <si>
    <t>Табела бр. 25</t>
  </si>
  <si>
    <t>Табела бр. 26</t>
  </si>
  <si>
    <t>Електрофизиолошко сним. везано за кардиоваск. сис. - ЕКГ</t>
  </si>
  <si>
    <t>Терап. проц. која се односи на поремећаје гласа и говора</t>
  </si>
  <si>
    <t>Медикација/ лок. ињекц./ инфилтрација/ апликација лека</t>
  </si>
  <si>
    <t>Завоји/ компресивни завој/ компресија/ тампонада</t>
  </si>
  <si>
    <t>Превентивни преглед у вези са планирањем породице</t>
  </si>
  <si>
    <t>Број трудница које су прошле психоф. припрему за порођај</t>
  </si>
  <si>
    <t>Електрофизиолошко снимање у гинекологији и акушерству</t>
  </si>
  <si>
    <t>Дијагн. тест за испит. обољ. репродуктивних органа жене</t>
  </si>
  <si>
    <t>Инц./ дрен./ ис./ асп. теч. продуката упал. пр. реп. орг. жене</t>
  </si>
  <si>
    <t>Ексц./ одстр. тк./ дестр./ чишћ. ране/ каутеризација промена</t>
  </si>
  <si>
    <t>Посебни преглед одраслих ради доп. дијаг. и даљег лечења</t>
  </si>
  <si>
    <t>Слож. терапеутске проц./ мање хируршке интервенције</t>
  </si>
  <si>
    <t>Тер. проц. која се односи на болести срца и крвних судова</t>
  </si>
  <si>
    <t>Инц./ дрен./ исп./одстр. теч. продуката упал. проц. - опште</t>
  </si>
  <si>
    <t>Ексц./ одстр. тк./ дестр./ чишћ. ране/ каутеризација - опште</t>
  </si>
  <si>
    <t>Медикација/ лок. ињекција/ инфилтрација/ апликација лека</t>
  </si>
  <si>
    <t>Сложене терапеутске проц./ мање хируршке интервенције</t>
  </si>
  <si>
    <t>Завоји/ тамп. која се односи на предео ока и припојака ока</t>
  </si>
  <si>
    <t>Инструмент. која се односи на предео ока и припојака ока</t>
  </si>
  <si>
    <t>Мед./.../ апл. лека која се од. на предео ока и припојака ока</t>
  </si>
  <si>
    <t>Број осигураника који су користили услуге лабораторија</t>
  </si>
  <si>
    <t>Рендген скопија са циљаном графијом без контраста</t>
  </si>
  <si>
    <t>Рендген скопија са циљаном графијом са контрастом</t>
  </si>
  <si>
    <t>Рендген графија органа по системима, један правац</t>
  </si>
  <si>
    <t>Рендген графија органа по системима у два правца</t>
  </si>
  <si>
    <t>Рендген графија локом. сист., торакса и плућа у два правца</t>
  </si>
  <si>
    <t>Ренд. граф. спец. сним. по системима у два или јед. правцу</t>
  </si>
  <si>
    <t>Електрофизиолошко сним. везано за кардиоваск. сист. - ЕКГ</t>
  </si>
  <si>
    <t xml:space="preserve">Електроф. сним. везано за кардиоваскул. систем - ХОЛТЕР </t>
  </si>
  <si>
    <t>Дијагн. тест за испитивање мотилитета ока и разрокости</t>
  </si>
  <si>
    <t>Дијагностички тест за испитивaње колорног вида</t>
  </si>
  <si>
    <t>Дијагностички тест за испитивање бинокуларног вида</t>
  </si>
  <si>
    <t>Дијагностички тест за испитивање прекорнеалног филма</t>
  </si>
  <si>
    <t>Инц./.../ одстр. теч. пр. упал. пр. предела ока и припојака ока</t>
  </si>
  <si>
    <t>Терап. проц. која се односи на предео ока и припојака ока</t>
  </si>
  <si>
    <t>Инц./ .../ одс. теч. пр. упал. пр. предела ува, носа и ждрела</t>
  </si>
  <si>
    <t>Ексц./ .../ каутеризација промена предела ува, носа и ждрела</t>
  </si>
  <si>
    <t>Мед./.../ ап. лека које се односи на предео ува, носа и ждрела</t>
  </si>
  <si>
    <t>Завоји/ .../ тампонада која се односи на предео ува и носа</t>
  </si>
  <si>
    <t>Поновни специјалистичко-консултат. преглед психијатра</t>
  </si>
  <si>
    <t>УКУПНО</t>
  </si>
  <si>
    <t>ЗДРАВСТВЕНИ  САРАДНИЦИ</t>
  </si>
  <si>
    <t>МЕДИЦИНСКЕ СЕСТРЕ - ТЕХНИЧАРИ</t>
  </si>
  <si>
    <t>ДОКТОР МЕДИЦИНЕ</t>
  </si>
  <si>
    <t>ФАРМАЦЕУТ-БИОХЕМИЧАР</t>
  </si>
  <si>
    <t>Општа медицина</t>
  </si>
  <si>
    <t>Специјалиста</t>
  </si>
  <si>
    <t>Укупно</t>
  </si>
  <si>
    <t>Норматив</t>
  </si>
  <si>
    <t>ССС</t>
  </si>
  <si>
    <t>ВСС</t>
  </si>
  <si>
    <t>ВШС</t>
  </si>
  <si>
    <t>Здравствена заштита деце</t>
  </si>
  <si>
    <t>Развојно саветовалиште</t>
  </si>
  <si>
    <t>Здравствена заштита школске деце</t>
  </si>
  <si>
    <t>Саветовалиште за младе</t>
  </si>
  <si>
    <t>Здравствена заштита жена</t>
  </si>
  <si>
    <t>Здравствена заштита одраслих</t>
  </si>
  <si>
    <t>Хитна медицинска помоћ</t>
  </si>
  <si>
    <t>Кућно лечење и медицинска нега</t>
  </si>
  <si>
    <t>Поливалентна  патронажна служба</t>
  </si>
  <si>
    <t>Радиолошка дијагностика</t>
  </si>
  <si>
    <t>Физикална медицина и рехабилитација</t>
  </si>
  <si>
    <t>Специјалистичко консултативна служба</t>
  </si>
  <si>
    <t>Интерна</t>
  </si>
  <si>
    <t>Пнеумофтизиологија</t>
  </si>
  <si>
    <t>Офталмологија</t>
  </si>
  <si>
    <t>Оториноларингологија</t>
  </si>
  <si>
    <t>Психијатрија</t>
  </si>
  <si>
    <t>Социјална медицина са информатиком</t>
  </si>
  <si>
    <t>Стационар</t>
  </si>
  <si>
    <t>Породилиште</t>
  </si>
  <si>
    <t>Спец.медицине рада</t>
  </si>
  <si>
    <t>разлика</t>
  </si>
  <si>
    <t>Ортопедија вилица</t>
  </si>
  <si>
    <t>Протетика</t>
  </si>
  <si>
    <t>Орална хирургија</t>
  </si>
  <si>
    <t>Институт за јавно здравље Србије</t>
  </si>
  <si>
    <t>„Др Милан Јовановић Батут“</t>
  </si>
  <si>
    <t xml:space="preserve">ПЛАНСКО-ИЗВЕШТАЈНЕ ТАБЕЛЕ </t>
  </si>
  <si>
    <t>1003 - ЗДРАВСТВЕНА ЗАШТИТА ДЕЦЕ ПРЕДШКОЛСКОГ УЗРАСТА</t>
  </si>
  <si>
    <t>1004 - ЗДРАВСТВЕНА ЗАШТИТА ДЕЦЕ ШКОЛСКОГ УЗРАСТА</t>
  </si>
  <si>
    <t>1005 - ЗДРАВСТВЕНА ЗАШТИТА ЖЕНА</t>
  </si>
  <si>
    <t>1001 - ЗДРАВСТВЕНА ЗАШТИТА ОДРАСЛОГ СТАНОВНИШТВА</t>
  </si>
  <si>
    <t>1007 - ХИТНА МЕДИЦИНСКА ПОМОЋ</t>
  </si>
  <si>
    <t>1015 - СЛУЖБА ЗА ЛАБОРАТОРИЈСКУ ДИЈАГНОСТИКУ</t>
  </si>
  <si>
    <t>1016 - РЕНДГЕН ДИЈАГНОСТИКА</t>
  </si>
  <si>
    <t>1017 - УЛТРАЗВУЧНА ДИЈАГНОСТИКА</t>
  </si>
  <si>
    <t>1008 - ИНТЕРНА МЕДИЦИНА</t>
  </si>
  <si>
    <t xml:space="preserve">1053 - ПНЕУМОФТИЗИОЛОГИЈА </t>
  </si>
  <si>
    <t>1010 - ОФТАЛМОЛОГИЈА</t>
  </si>
  <si>
    <t>1006 - ФИЗИКАЛНА МЕДИЦИНА И РЕХАБИЛИТАЦИЈА</t>
  </si>
  <si>
    <t>1011 - ОТОРИНОЛАРИНГОЛОГИЈА</t>
  </si>
  <si>
    <t>1009 - ПСИХИЈАТРИЈА - НЕУРОПСИХИЈАТРИЈА</t>
  </si>
  <si>
    <t xml:space="preserve">1054 - ДЕРМАТОВЕНЕРОЛОГИЈА </t>
  </si>
  <si>
    <t>УКУПНО:</t>
  </si>
  <si>
    <t>Ексцизија/ одстрањивање ткива/ деструкција/ чишћење ране/ каутеризација - опште</t>
  </si>
  <si>
    <t xml:space="preserve">Први преглед одраслих ради лечења </t>
  </si>
  <si>
    <t>1057 ЦЕНТАР ЗА ПРЕВЕНТИВНЕ ЗДРАВСТВЕНЕ УСЛУГЕ ОДРАСЛИХ</t>
  </si>
  <si>
    <t>Разлика</t>
  </si>
  <si>
    <t>доктори медицине</t>
  </si>
  <si>
    <t>Мед радници са ССС ВШС</t>
  </si>
  <si>
    <t>здр. Сарадници</t>
  </si>
  <si>
    <t>Лабораторијска дијагностика</t>
  </si>
  <si>
    <t>Остало*</t>
  </si>
  <si>
    <t>Заједничке службе*</t>
  </si>
  <si>
    <t>здравствена заштита радника</t>
  </si>
  <si>
    <t>*У колони "Организационе  јединице по областима делатности" у делу који се односи на "Остало" и "Заједничке службе" потребно је обавезно у пратећем тексту навести структуру запослених здравствених радника и сарадника (занимање и специјалност)</t>
  </si>
  <si>
    <t>потпис и печат</t>
  </si>
  <si>
    <t>Доктор стоматологије</t>
  </si>
  <si>
    <t>Дечија и превентивна стоматологија</t>
  </si>
  <si>
    <t>Укупан број здравствених радника и сарадника са високом стручном спремом</t>
  </si>
  <si>
    <t>Назив организационе једицине</t>
  </si>
  <si>
    <t>Административни</t>
  </si>
  <si>
    <t>Технички и помоћни</t>
  </si>
  <si>
    <t>Возачи санитетског превоза</t>
  </si>
  <si>
    <t>Технички</t>
  </si>
  <si>
    <t>Возачи ХМП и санитет. превоза</t>
  </si>
  <si>
    <t>03</t>
  </si>
  <si>
    <t>10</t>
  </si>
  <si>
    <t>05</t>
  </si>
  <si>
    <t>Табела бр. 2</t>
  </si>
  <si>
    <t>00</t>
  </si>
  <si>
    <t>I ГОДИНА  (19 година)(уписани)</t>
  </si>
  <si>
    <t>III ГОДИНА (21 година)</t>
  </si>
  <si>
    <t>1059 - САВЕТОВАЛИШТЕ ЗА МЛАДЕ</t>
  </si>
  <si>
    <t xml:space="preserve"> (1020 Т*)-  КУЋНО ЛЕЧЕЊЕ,  НЕГА И ПАЛИЈАТИВНО ЗБРИЊАВАЊЕ - ДОМ ЗДРАВЉА</t>
  </si>
  <si>
    <t>70 И ВИШЕ ГОДИНА</t>
  </si>
  <si>
    <t>06</t>
  </si>
  <si>
    <t>09</t>
  </si>
  <si>
    <t xml:space="preserve">Превентивни гинеколошки преглед </t>
  </si>
  <si>
    <t>Број трудница са високоризичном трудноћом</t>
  </si>
  <si>
    <t>Број корисника  услуга рендгена</t>
  </si>
  <si>
    <t>Број корисника  услуга рендгена у стоматологији</t>
  </si>
  <si>
    <t>Број корисника  услуга ултразвука</t>
  </si>
  <si>
    <t xml:space="preserve">укупно </t>
  </si>
  <si>
    <t>Дерматовенерологија</t>
  </si>
  <si>
    <t>Табела бр. 3</t>
  </si>
  <si>
    <t>Табела бр. 4</t>
  </si>
  <si>
    <t>Организационе јединице (огранак или јединица за издавање готових лекова)</t>
  </si>
  <si>
    <t>Број смена</t>
  </si>
  <si>
    <t>Број дијализа годишње</t>
  </si>
  <si>
    <t>Дијализе</t>
  </si>
  <si>
    <t>ДИЈАЛИЗА</t>
  </si>
  <si>
    <t>ДОКТОРИ МЕДИЦИНЕ</t>
  </si>
  <si>
    <t>ДОКТОРИ СТОМАТОЛОГИЈЕ</t>
  </si>
  <si>
    <t>ФАРМАЦЕУТИ</t>
  </si>
  <si>
    <t>МЕДИЦИНСКЕ СЕСТРЕ/ТЕХНИЧАРИ</t>
  </si>
  <si>
    <t>ФАРМ.ТЕХНИЧАРИ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</si>
  <si>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</si>
  <si>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</si>
  <si>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</si>
  <si>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 xml:space="preserve">1012 - СЛУЖБА ЗА ПОЛИВАЛЕНТНУ ПАТРОНАЖУ </t>
  </si>
  <si>
    <t>Број корисника који су користили терапијске услуге</t>
  </si>
  <si>
    <t>ЗА УСТАНОВЕ</t>
  </si>
  <si>
    <t>ПРИМАРНЕ ЗДРАВСТВЕНЕ ЗАШТИТЕ</t>
  </si>
  <si>
    <t xml:space="preserve"> ЗДРАВСТВЕНА ЗАШТИТА СТУДЕНТСКЕ ОМЛАДИНЕ</t>
  </si>
  <si>
    <t>Табела бр 20</t>
  </si>
  <si>
    <t>Завод за геријатрију и палијативно збрињавање</t>
  </si>
  <si>
    <t>РФЗО
ШИФРА</t>
  </si>
  <si>
    <t>РФЗО АТРИБУТ</t>
  </si>
  <si>
    <t xml:space="preserve">35-49 ГОДИНА УКУПНО </t>
  </si>
  <si>
    <t>Електростимулација мишића</t>
  </si>
  <si>
    <t>Интерферентне струје</t>
  </si>
  <si>
    <t>Електрофореза</t>
  </si>
  <si>
    <t>Галванизација</t>
  </si>
  <si>
    <t>Дијадинамске струје</t>
  </si>
  <si>
    <t>Високофреквентне струје (Краткоталасна дијатермија)-КТД</t>
  </si>
  <si>
    <t>Транскутана електро неуро стимулација (ТЕНС)</t>
  </si>
  <si>
    <t>Парафинотерапија/ или парафанготерапија</t>
  </si>
  <si>
    <t xml:space="preserve">Криотерапија </t>
  </si>
  <si>
    <t>Криомасажа</t>
  </si>
  <si>
    <t>Ласер терапија</t>
  </si>
  <si>
    <t>Фототерапија - Зрачење инфрацрвеним, ултравиолетним и биоптрон</t>
  </si>
  <si>
    <t>Биодоза-одређивање индивидуалне остљивости на УВ зраке</t>
  </si>
  <si>
    <t>Мануелна сегментна масажа</t>
  </si>
  <si>
    <t>Електромагнетна терапија</t>
  </si>
  <si>
    <t>Ултразвук  - директни</t>
  </si>
  <si>
    <t>Сонофореза</t>
  </si>
  <si>
    <t>Ултразвук - субаквални</t>
  </si>
  <si>
    <t>Превентивни преглед труднице</t>
  </si>
  <si>
    <t>Превентивни преглед породиље</t>
  </si>
  <si>
    <t>Посебни гинеколошки преглед ради допунске дијагностике и лечења</t>
  </si>
  <si>
    <t>Лекарски преглед на терену (у установама које немају службу кућног лечења)</t>
  </si>
  <si>
    <t>Општа стоматологија</t>
  </si>
  <si>
    <t>Болести зуба са ендодонцијом</t>
  </si>
  <si>
    <t>* Установе које имају мамограф</t>
  </si>
  <si>
    <t>Ексфолијативна цитологија ткива репродукт. органа жене - неаутоматизована припрема и неаутоматизовано бојење</t>
  </si>
  <si>
    <t>35-69 ГОДИНА МУШКАРЦИ-СКРИНИНИГ РИЗИКА НА КВ БОЛЕСТИ</t>
  </si>
  <si>
    <t>45-69 ГОДИНА - ЖЕНЕ- СКРИНИНГ РИЗИКА НА КВ БОЛЕСТИ</t>
  </si>
  <si>
    <t>ОСМА ГОДИНА (I РАЗРЕД )</t>
  </si>
  <si>
    <t>ДЕВЕТА ГОДИНА (II РАЗРЕД)</t>
  </si>
  <si>
    <t>ДЕСЕТА ГОДИНА (III РАЗРЕД)</t>
  </si>
  <si>
    <t>ЈЕДАНАЕСТА ГОДИНА (IV РАЗРЕД)</t>
  </si>
  <si>
    <t>ДВАНАЕСТА ГОДИНА (V РАЗРЕД)</t>
  </si>
  <si>
    <t>ТРИНАЕСТА ГОДИНА (VI РАЗРЕД)</t>
  </si>
  <si>
    <t>ЧЕТРНАЕСТА ГОДИНА (VII РАЗРЕД)</t>
  </si>
  <si>
    <t>ПЕТНАЕСТА ГОДИНА (VIII  РАЗРЕД)</t>
  </si>
  <si>
    <t>ШЕСНАЕСТА ГОДИНА (I РАЗРЕД)</t>
  </si>
  <si>
    <t>СЕДАМНАЕСТА ГОДИНА (II РАЗРЕД)</t>
  </si>
  <si>
    <t>ОСАМНАЕСТА ГОДИНА (III РАЗРЕД)</t>
  </si>
  <si>
    <t>ДЕВЕТНАЕСТА ГОДИНА (IV РАЗРЕД)</t>
  </si>
  <si>
    <t>Офталмолошки преглед у четрнаестој години (VII разред ОШ)</t>
  </si>
  <si>
    <t>Радно време</t>
  </si>
  <si>
    <t>Запослени на неодређено време</t>
  </si>
  <si>
    <t>Здравствени радници</t>
  </si>
  <si>
    <t>Немедицински радници</t>
  </si>
  <si>
    <t>Постојећи број дипл. Фармацеута</t>
  </si>
  <si>
    <t>Постојећи број фарм. Техничара</t>
  </si>
  <si>
    <t>Постојећи број административних радника</t>
  </si>
  <si>
    <t>ГРУПАЦИЈЕ РЕГИСТРОВАНИХ ОСИГУРАНИКА</t>
  </si>
  <si>
    <t>УКУПАН БРОЈ ОСИГУРАНИКА</t>
  </si>
  <si>
    <t>65-69 ГОДИНА</t>
  </si>
  <si>
    <t xml:space="preserve">Индивидуални здравствено-васпитни рад </t>
  </si>
  <si>
    <t>НОВОРОЂЕНЧЕ (ПРВИ МЕСЕЦ)</t>
  </si>
  <si>
    <t>ОДОЈЧЕ (ОД ДРУГОГ МЕСЕЦА ДО КРАЈА ПРВЕ ГОДИНЕ)</t>
  </si>
  <si>
    <t>ДРУГА ГОДИНА ЖИВОТА</t>
  </si>
  <si>
    <t>ТРЕЋА ГОДИНА ЖИВОТА</t>
  </si>
  <si>
    <t>ЧЕТВРТА ГОДИНА ЖИВОТА</t>
  </si>
  <si>
    <t>ПЕТА ГОДИНА ЖИВОТА</t>
  </si>
  <si>
    <t>ШЕСТА ГОДИНА ЖИВОТА</t>
  </si>
  <si>
    <t>СЕДМА ГОДИНА ЖИВОТА, ОДНОСНО ПРЕД ПОЛАЗАК У ШКОЛУ</t>
  </si>
  <si>
    <t>УКУПНО  0-6,99 ГОДИНА</t>
  </si>
  <si>
    <t>19 И ВИШЕ ГОДИНА УКУПНО  - СКРИНИНГ НА ДЕПРЕСИЈУ</t>
  </si>
  <si>
    <t>19-34 ГОДИНА</t>
  </si>
  <si>
    <t>15-18  ГОДИНА</t>
  </si>
  <si>
    <t>Број парова укључених у школу родитељства</t>
  </si>
  <si>
    <t xml:space="preserve">** Установе са Саветовалиштем за дијабет </t>
  </si>
  <si>
    <t xml:space="preserve">*Планира се према услугама из табеле 13 и/или  14, за програм организованог скрининга рака дебелог црева </t>
  </si>
  <si>
    <t>1058 - РАЗВОЈНО САВЕТОВАЛИШТЕ</t>
  </si>
  <si>
    <t>СПОРТСКА МЕДИЦИНА</t>
  </si>
  <si>
    <t>УКУПНО Биохемијске анализе и хематолошке анализе</t>
  </si>
  <si>
    <t>УКУПНО Микробиолошке и паразитолошке анализе</t>
  </si>
  <si>
    <t>УКУПНО СВЕ АНАЛИЗЕ</t>
  </si>
  <si>
    <t>Стоматолошка здравствена заштита</t>
  </si>
  <si>
    <t>Постојећи број техничких радника</t>
  </si>
  <si>
    <t>L000018</t>
  </si>
  <si>
    <t xml:space="preserve">Узорковање крви (микроузорковање) </t>
  </si>
  <si>
    <t>L000026</t>
  </si>
  <si>
    <t xml:space="preserve">Узорковање крви (венепункција) </t>
  </si>
  <si>
    <t>L000034</t>
  </si>
  <si>
    <t>Узорковање других биолошких материјала у лабораторији</t>
  </si>
  <si>
    <t>Опште хематолошке анализе у  крви</t>
  </si>
  <si>
    <t>L014019</t>
  </si>
  <si>
    <t>Хематокрит (Хцт) у крви</t>
  </si>
  <si>
    <t>L014027</t>
  </si>
  <si>
    <t>Хемоглобин (Хб) у крви</t>
  </si>
  <si>
    <t>L014076</t>
  </si>
  <si>
    <t>Крвна слика (Ер, Ле, Хцт, Хб, Тр)</t>
  </si>
  <si>
    <t>L014084</t>
  </si>
  <si>
    <t>Крвна слика (Ер, Ле, Хцт, Хб, Тр, ЛеФ)</t>
  </si>
  <si>
    <t>L014118</t>
  </si>
  <si>
    <t>Леукоцитарна формула (ЛеФ) - ручно</t>
  </si>
  <si>
    <t>L014142</t>
  </si>
  <si>
    <t>Одређивање броја еритроцита (Ер) у крви</t>
  </si>
  <si>
    <t>L014159</t>
  </si>
  <si>
    <t>Одређивање броја леукоцита (Ле) у крви</t>
  </si>
  <si>
    <t>L014175</t>
  </si>
  <si>
    <t>Одређивање броја ретикулоцита у крви - микроскопирањем</t>
  </si>
  <si>
    <t>L014183</t>
  </si>
  <si>
    <t>Одређивање броја тромбоцита (Тр) у крви</t>
  </si>
  <si>
    <t>L014209</t>
  </si>
  <si>
    <t xml:space="preserve">Седиментација еритроцита (СЕ) </t>
  </si>
  <si>
    <t>Хематолошке анализе коагулације у крви, односно плазми</t>
  </si>
  <si>
    <t>Заједничке опште лабораторијске услуге</t>
  </si>
  <si>
    <t>L014332</t>
  </si>
  <si>
    <t xml:space="preserve">Активирано парцијално тромбопластинско време (аПТТ) у плазми - коагулометријски </t>
  </si>
  <si>
    <t>L014720</t>
  </si>
  <si>
    <t xml:space="preserve">Фибриноген у плазми </t>
  </si>
  <si>
    <t>L014738</t>
  </si>
  <si>
    <t xml:space="preserve">Фибриноген у плазми - спектрофотометријски </t>
  </si>
  <si>
    <t>L014795</t>
  </si>
  <si>
    <t xml:space="preserve">ИНР - за праћење антикоагулантне терапије у плазми </t>
  </si>
  <si>
    <t>L015057</t>
  </si>
  <si>
    <t xml:space="preserve">Протромбинско време (ПТ) </t>
  </si>
  <si>
    <t>L015271</t>
  </si>
  <si>
    <t xml:space="preserve">Време крварења (Дуке) </t>
  </si>
  <si>
    <t>Биохемијске анализе у фецесу</t>
  </si>
  <si>
    <t xml:space="preserve">Хемоглобин (крв) (ФОБТ) у фецесу - имунохемијски </t>
  </si>
  <si>
    <t>L012492</t>
  </si>
  <si>
    <t xml:space="preserve">Масти у фецесу </t>
  </si>
  <si>
    <t>L012534</t>
  </si>
  <si>
    <t xml:space="preserve">Несварена мишићна влакна у фецесу </t>
  </si>
  <si>
    <t>L012591</t>
  </si>
  <si>
    <t xml:space="preserve">Скроб у фецесу </t>
  </si>
  <si>
    <t>L008912</t>
  </si>
  <si>
    <t xml:space="preserve">Алфа-амилаза у урину </t>
  </si>
  <si>
    <t>L008946</t>
  </si>
  <si>
    <t xml:space="preserve">Билирубин (укупан) у урину </t>
  </si>
  <si>
    <t>L008953</t>
  </si>
  <si>
    <t xml:space="preserve">Целокупни хемијски преглед, релативна густина и седимент урина - аутоматски са дигиталном проточном микроскопијом </t>
  </si>
  <si>
    <t>L008961</t>
  </si>
  <si>
    <t xml:space="preserve">Целокупни преглед, релативна густина урина - аутоматски </t>
  </si>
  <si>
    <t>L008979</t>
  </si>
  <si>
    <t xml:space="preserve">Целокупни преглед урина - ручно </t>
  </si>
  <si>
    <t>L009035</t>
  </si>
  <si>
    <t>Гликоза у урину</t>
  </si>
  <si>
    <t>L009043</t>
  </si>
  <si>
    <t xml:space="preserve">Хемоглобин (крв) у урину </t>
  </si>
  <si>
    <t>L009266</t>
  </si>
  <si>
    <t xml:space="preserve">Кетонска тела (ацетон) у урину </t>
  </si>
  <si>
    <t>L009308</t>
  </si>
  <si>
    <t xml:space="preserve">Лаки ланци имуноглобулина (Бенце-Јонес) у урину </t>
  </si>
  <si>
    <t>L009399</t>
  </si>
  <si>
    <t xml:space="preserve">пХ урина </t>
  </si>
  <si>
    <t>L009423</t>
  </si>
  <si>
    <t xml:space="preserve">Протеини (фракције протеина) у урину - електрофорезом на гелу </t>
  </si>
  <si>
    <t>L009431</t>
  </si>
  <si>
    <t xml:space="preserve">Протеини у урину - имуноелектрофорезом </t>
  </si>
  <si>
    <t>L009456</t>
  </si>
  <si>
    <t xml:space="preserve">Протеини у урину - сулфосалицилном киселином </t>
  </si>
  <si>
    <t>L009464</t>
  </si>
  <si>
    <t xml:space="preserve">Протеини у урину - загревањем </t>
  </si>
  <si>
    <t>L009472</t>
  </si>
  <si>
    <t xml:space="preserve">Седимент урина </t>
  </si>
  <si>
    <t>L009480</t>
  </si>
  <si>
    <t xml:space="preserve">Тест на трудноћу у урину </t>
  </si>
  <si>
    <t>L009506</t>
  </si>
  <si>
    <t xml:space="preserve">Уробилиноген у урину </t>
  </si>
  <si>
    <t>Биохемијске анализе у урину</t>
  </si>
  <si>
    <t>L000349</t>
  </si>
  <si>
    <t>Глукоза у капиларној крви - ПОЦТ методом</t>
  </si>
  <si>
    <t>Биохемијске анализе у крви</t>
  </si>
  <si>
    <t>L000109</t>
  </si>
  <si>
    <t>Аланин аминотрансфераза (АЛТ) у крви - ПОЦТ методом</t>
  </si>
  <si>
    <t>L000133</t>
  </si>
  <si>
    <t>Алкална фосфатаза (АЛП) у крви - ПОЦТ методом</t>
  </si>
  <si>
    <t>L000166</t>
  </si>
  <si>
    <t>Аспартат аминотрансфераза (АСТ) у крви - ПОЦТ методом</t>
  </si>
  <si>
    <t>L000216</t>
  </si>
  <si>
    <t>Билирубин (директан) у крви - ПОЦТ методом</t>
  </si>
  <si>
    <t>L000224</t>
  </si>
  <si>
    <t>Билирубин (укупан) у крви - ПОЦТ методом</t>
  </si>
  <si>
    <t>L000265</t>
  </si>
  <si>
    <t>Ц-реактивни протеин (ЦРП) у крви - ПОЦТ методом</t>
  </si>
  <si>
    <t>L000307</t>
  </si>
  <si>
    <t>Фосфор, неоргански у крви - ПОЦТ методом</t>
  </si>
  <si>
    <t>L000323</t>
  </si>
  <si>
    <t>Гама-глутамил трансфераза (гама-ГТ) у крви - ПОЦТ методом</t>
  </si>
  <si>
    <t>L000331</t>
  </si>
  <si>
    <t>Глукоза толеранс тест (тест оптерећења глукозом, ГТТ-орални) - глукоза у крви</t>
  </si>
  <si>
    <t>L000356</t>
  </si>
  <si>
    <t>Глукоза у крви - ПОЦТ методом</t>
  </si>
  <si>
    <t>L000414</t>
  </si>
  <si>
    <t>Хемоглобин А1ц (гликозилирани хемоглобин, ХбА1ц) у крви</t>
  </si>
  <si>
    <t>L000513</t>
  </si>
  <si>
    <t>Хлориди у крви - ПОЦТ методом</t>
  </si>
  <si>
    <t>L000521</t>
  </si>
  <si>
    <t>Холестерол (укупан) у крви - ПОЦТ методом</t>
  </si>
  <si>
    <t>L000539</t>
  </si>
  <si>
    <t>Холестерол (укупан)/ХДЛ - у крви - ПОЦТ методом</t>
  </si>
  <si>
    <t>L000547</t>
  </si>
  <si>
    <t>Холестерол, ХДЛ - у крви - ПОЦТ методом</t>
  </si>
  <si>
    <t>L000554</t>
  </si>
  <si>
    <t>Холестерол, ЛДЛ - у крви - ПОЦТ методом</t>
  </si>
  <si>
    <t>L000562</t>
  </si>
  <si>
    <t>Холестерол, ВЛДЛ - у крви - ПОЦТ методом</t>
  </si>
  <si>
    <t>L000570</t>
  </si>
  <si>
    <t>Калцијум у крви - ПОЦТ методом</t>
  </si>
  <si>
    <t>L000588</t>
  </si>
  <si>
    <t>Калијум у крви - ПОЦТ методом</t>
  </si>
  <si>
    <t>L000596</t>
  </si>
  <si>
    <t>Креатин киназа (ЦК) у крви - ПОЦТ методом</t>
  </si>
  <si>
    <t>L000612</t>
  </si>
  <si>
    <t>Креатинин у крви - ПОЦТ методом</t>
  </si>
  <si>
    <t>L000620</t>
  </si>
  <si>
    <t>Лактат дехидрогеназа (ЛДХ) у крви - ПОЦТ методом</t>
  </si>
  <si>
    <t>L000653</t>
  </si>
  <si>
    <t>Мокраћна киселина у крви - ПОЦТ методом</t>
  </si>
  <si>
    <t>L000661</t>
  </si>
  <si>
    <t>Натријум у крви - ПОЦТ методом</t>
  </si>
  <si>
    <t>L000745</t>
  </si>
  <si>
    <t xml:space="preserve">Протеини (укупни) у крви - ПОЦТ методом </t>
  </si>
  <si>
    <t>L000844</t>
  </si>
  <si>
    <t xml:space="preserve">Уреа у крви - ПОЦТ методом </t>
  </si>
  <si>
    <t>Биохемијске анализе у серуму</t>
  </si>
  <si>
    <t>L001040</t>
  </si>
  <si>
    <t xml:space="preserve">Аланин аминотрансфераза (АЛТ) у серуму - ПОЦТ методом </t>
  </si>
  <si>
    <t>L001057</t>
  </si>
  <si>
    <t xml:space="preserve">Аланин аминотрансфераза (АЛТ) у серуму - спектрофотометрија </t>
  </si>
  <si>
    <t>L001081</t>
  </si>
  <si>
    <t xml:space="preserve">Албумин у серуму - спектрофотометријом </t>
  </si>
  <si>
    <t>L001180</t>
  </si>
  <si>
    <t xml:space="preserve">Алфа-амилаза у серуму - ПОЦТ методом </t>
  </si>
  <si>
    <t>L001198</t>
  </si>
  <si>
    <t xml:space="preserve">Алфа-амилаза у серуму - спектрофотометрија </t>
  </si>
  <si>
    <t>L001248</t>
  </si>
  <si>
    <t xml:space="preserve">Алкална фосфатаза (АЛП) у серуму - ПОЦТ методом </t>
  </si>
  <si>
    <t>L001255</t>
  </si>
  <si>
    <t xml:space="preserve">Алкална фосфатаза (АЛП) у серуму -спектрофотометријом </t>
  </si>
  <si>
    <t>L001644</t>
  </si>
  <si>
    <t xml:space="preserve">Аспартат аминотрансфераза (АСТ) у серуму - ПОЦТ методом </t>
  </si>
  <si>
    <t>L001651</t>
  </si>
  <si>
    <t xml:space="preserve">Аспартат аминотрансфераза (АСТ) у серуму - спектрофотометријом </t>
  </si>
  <si>
    <t>L001883</t>
  </si>
  <si>
    <t xml:space="preserve">Билирубин (директан) у серуму - ПОЦТ методом </t>
  </si>
  <si>
    <t>L001891</t>
  </si>
  <si>
    <t xml:space="preserve">Билирубин (директан) у серуму - спектрофотометријом </t>
  </si>
  <si>
    <t>L001909</t>
  </si>
  <si>
    <t xml:space="preserve">Билирубин (укупан) у серуму - ПОЦТ методом </t>
  </si>
  <si>
    <t>L001917</t>
  </si>
  <si>
    <t xml:space="preserve">Билирубин (укупан) у серуму - спектрофотометријом </t>
  </si>
  <si>
    <t>L002055</t>
  </si>
  <si>
    <t xml:space="preserve">Ц-реактивни протеин (ЦРП) у серуму - имунотурбидиметријом </t>
  </si>
  <si>
    <t>L002071</t>
  </si>
  <si>
    <t xml:space="preserve">Ц-реактивни протеин у серуму - ПОЦТ методом </t>
  </si>
  <si>
    <t>L002493</t>
  </si>
  <si>
    <t xml:space="preserve">Фосфор, неоргански у серуму - спектрофотометрија </t>
  </si>
  <si>
    <t>L002501</t>
  </si>
  <si>
    <t xml:space="preserve">Фосфор, неоргански у серуму - ПОЦТ методом </t>
  </si>
  <si>
    <t>L002535</t>
  </si>
  <si>
    <t xml:space="preserve">Гама-глутамил трансфераза (гама-ГТ) у серуму - ПОЦТ методом </t>
  </si>
  <si>
    <t>L002543</t>
  </si>
  <si>
    <t xml:space="preserve">Гама-глутамил трансфераза (гама-ГТ) у серуму - спектрофотометрија </t>
  </si>
  <si>
    <t>L002600</t>
  </si>
  <si>
    <t xml:space="preserve">Глукоза у серуму - ПОЦТ методом </t>
  </si>
  <si>
    <t>L002618</t>
  </si>
  <si>
    <t xml:space="preserve">Глукоза у серуму - спектрофотометрија </t>
  </si>
  <si>
    <t>L002667</t>
  </si>
  <si>
    <t xml:space="preserve">Гвожђе у серуму </t>
  </si>
  <si>
    <t>L002766</t>
  </si>
  <si>
    <t xml:space="preserve">Хлориди у серуму - јон-селективном електродом (ЈСЕ) </t>
  </si>
  <si>
    <t>L002774</t>
  </si>
  <si>
    <t xml:space="preserve">Хлориди у серуму - ПОЦТ методом </t>
  </si>
  <si>
    <t>L002808</t>
  </si>
  <si>
    <t xml:space="preserve">Холестерол (укупан) у серуму - ПОЦТ методом </t>
  </si>
  <si>
    <t>L002816</t>
  </si>
  <si>
    <t xml:space="preserve">Холестерол (укупан) у серуму - спектрофотометријом </t>
  </si>
  <si>
    <t>L002840</t>
  </si>
  <si>
    <t xml:space="preserve">Холестерол, ХДЛ - у серуму - ПОЦТ методом </t>
  </si>
  <si>
    <t>L002857</t>
  </si>
  <si>
    <t xml:space="preserve">Холестерол, ХДЛ - у серуму - спектрофотометрија </t>
  </si>
  <si>
    <t>L002873</t>
  </si>
  <si>
    <t xml:space="preserve">Холестерол, ЛДЛ - у серуму - израчунавањем </t>
  </si>
  <si>
    <t>L002881</t>
  </si>
  <si>
    <t xml:space="preserve">Холестерол, ЛДЛ - у серуму - ПОЦТ методом </t>
  </si>
  <si>
    <t>L002899</t>
  </si>
  <si>
    <t xml:space="preserve">Холестерол, ЛДЛ - у серуму - спектрофотометријом </t>
  </si>
  <si>
    <t>L003731</t>
  </si>
  <si>
    <t xml:space="preserve">Калцијум у серуму - ПОЦТ методом </t>
  </si>
  <si>
    <t>L003749</t>
  </si>
  <si>
    <t xml:space="preserve">Калцијум у серуму - спектрофотометријом </t>
  </si>
  <si>
    <t>L003780</t>
  </si>
  <si>
    <t xml:space="preserve">Калијум у серуму - јон-селективном електродом (ЈСЕ) </t>
  </si>
  <si>
    <t>L003798</t>
  </si>
  <si>
    <t xml:space="preserve">Калијум у серуму - пламена фотометрија </t>
  </si>
  <si>
    <t>L003806</t>
  </si>
  <si>
    <t xml:space="preserve">Калијум у серуму - ПОЦТ методом </t>
  </si>
  <si>
    <t>L003954</t>
  </si>
  <si>
    <t xml:space="preserve">Кисела фосфатаза (АцП) укупна у серуму </t>
  </si>
  <si>
    <t>L003962</t>
  </si>
  <si>
    <t xml:space="preserve">Кисела фосфатаза (АцП), простатична (простатична кисела фосфатаза, ПАП) у серуму </t>
  </si>
  <si>
    <t>L004226</t>
  </si>
  <si>
    <t xml:space="preserve">Креатин киназа (ЦК) у серуму - ПОЦТ методом </t>
  </si>
  <si>
    <t>L004234</t>
  </si>
  <si>
    <t xml:space="preserve">Креатин киназа (ЦК) у серуму - спектрофотометрија </t>
  </si>
  <si>
    <t>L004309</t>
  </si>
  <si>
    <t xml:space="preserve">Креатинин у серуму - ПОЦТ методом </t>
  </si>
  <si>
    <t>L004317</t>
  </si>
  <si>
    <t xml:space="preserve">Креатинин у серуму-спектрофотометријом </t>
  </si>
  <si>
    <t>L004416</t>
  </si>
  <si>
    <t xml:space="preserve">Лактат дехидрогеназа (ЛДХ) у серуму - спектрофотометрија </t>
  </si>
  <si>
    <t>L004424</t>
  </si>
  <si>
    <t xml:space="preserve">Лактат дехидрогеназа (ЛДХ) у серуму - ПОЦТ методом </t>
  </si>
  <si>
    <t>L004804</t>
  </si>
  <si>
    <t xml:space="preserve">Мокраћна киселина у серуму - ПОЦТ методом </t>
  </si>
  <si>
    <t>L004812</t>
  </si>
  <si>
    <t xml:space="preserve">Мокраћна киселина у серуму - спектрофотометрија </t>
  </si>
  <si>
    <t>L004853</t>
  </si>
  <si>
    <t xml:space="preserve">Натријум у серуму - пламена фотометрија </t>
  </si>
  <si>
    <t>L004861</t>
  </si>
  <si>
    <t xml:space="preserve">Натријум у серуму - ПОЦТ методом </t>
  </si>
  <si>
    <t>L004879</t>
  </si>
  <si>
    <t xml:space="preserve">Натријум у серуму, јон-селективном електродом (ЈСЕ) </t>
  </si>
  <si>
    <t>L005439</t>
  </si>
  <si>
    <t xml:space="preserve">Протеини (укупни) у серуму - спектрофотометријом </t>
  </si>
  <si>
    <t>L005843</t>
  </si>
  <si>
    <t xml:space="preserve">ТИБЦ (укупни капацитет везивања гвожђа) у серуму </t>
  </si>
  <si>
    <t>L006064</t>
  </si>
  <si>
    <t xml:space="preserve">Триглицериди у серуму - ПОЦТ методом </t>
  </si>
  <si>
    <t>L006072</t>
  </si>
  <si>
    <t xml:space="preserve">Триглицериди у серуму - спектрофотометрија </t>
  </si>
  <si>
    <t>L006239</t>
  </si>
  <si>
    <t xml:space="preserve">УИБЦ (незасићени капацитет везивања гвожђа) у серуму </t>
  </si>
  <si>
    <t>L006254</t>
  </si>
  <si>
    <t xml:space="preserve">Уреа у серуму - спектрофотометријом </t>
  </si>
  <si>
    <t>L006262</t>
  </si>
  <si>
    <t xml:space="preserve">Уреа у серуму - ПОЦТ методом </t>
  </si>
  <si>
    <t>Биохемијске анализе у плазми</t>
  </si>
  <si>
    <t>L006973</t>
  </si>
  <si>
    <t xml:space="preserve">Аланин аминотрансфераза (АЛТ) у плазми - ПОЦТ методом </t>
  </si>
  <si>
    <t>L007005</t>
  </si>
  <si>
    <t xml:space="preserve">Алфа-амилаза у плазми-ПОЦТ методом </t>
  </si>
  <si>
    <t>L007013</t>
  </si>
  <si>
    <t xml:space="preserve">Алкална фосфатаза (АЛП) у плазми-ПОЦТ методом </t>
  </si>
  <si>
    <t>L007138</t>
  </si>
  <si>
    <t xml:space="preserve">Аспарт аминотрансфераза (АСТ) у плазми - ПОЦТ методом </t>
  </si>
  <si>
    <t>L007369</t>
  </si>
  <si>
    <t xml:space="preserve">Гама-глутамил трансфераза (гама-ГТ) у плазми - ПОЦТ методом </t>
  </si>
  <si>
    <t>L007401</t>
  </si>
  <si>
    <t xml:space="preserve">        Табела </t>
  </si>
  <si>
    <t xml:space="preserve">(1020 Т*)-  КУЋНО ЛЕЧЕЊЕ,  НЕГА И ПАЛИЈАТИВНО ЗБРИЊАВАЊЕ </t>
  </si>
  <si>
    <t>15/А</t>
  </si>
  <si>
    <t>15/Б</t>
  </si>
  <si>
    <t xml:space="preserve">Глукоза у плазми - ПОЦТ методом </t>
  </si>
  <si>
    <t>Микробиолошка анализа у области паразитологије</t>
  </si>
  <si>
    <t>L020917</t>
  </si>
  <si>
    <t>Брзи тест за детекцију копро-антигена Ентамоеба хистолyтица/диспар</t>
  </si>
  <si>
    <t>L021311</t>
  </si>
  <si>
    <t>Преглед столице на паразите (нативни препарат)</t>
  </si>
  <si>
    <t>32</t>
  </si>
  <si>
    <t>Индивидуални здравствено-васпитни рад (скрининг на карцином дојке) код жена 50-69 година</t>
  </si>
  <si>
    <t>Превентивни прегледи одраслих</t>
  </si>
  <si>
    <t>Превентивни прегледи одраслих (19-34 године)</t>
  </si>
  <si>
    <t>Превентивни прегледи одраслих (35 и више година)</t>
  </si>
  <si>
    <t xml:space="preserve">Скрининг/ рано откривање депресије </t>
  </si>
  <si>
    <t>Скрининг/ рано откривање дијебетеса типа 2</t>
  </si>
  <si>
    <t xml:space="preserve">Скрининг/ рано откривање кардиоваскуларног ризика - мушкарци </t>
  </si>
  <si>
    <t xml:space="preserve">Скрининг/ рано откривање кардиоваскуларног ризика  </t>
  </si>
  <si>
    <t>Скрининг/ рано откривање кардиоваскуларног ризика - жене</t>
  </si>
  <si>
    <t xml:space="preserve">Скрининг/ рано откривање рака дебелог црева  (50-74 година) </t>
  </si>
  <si>
    <t>*L012401</t>
  </si>
  <si>
    <t>ОРГАНИЗАЦИОНЕ ЈЕДИНИЦЕ ПО ОБЛАСТИМА ДЕЛАТНОСТИ                                                                           (у складу са Статутом)</t>
  </si>
  <si>
    <t>1.1</t>
  </si>
  <si>
    <t>2.1</t>
  </si>
  <si>
    <t>10.1</t>
  </si>
  <si>
    <t>10.2</t>
  </si>
  <si>
    <t>10.3</t>
  </si>
  <si>
    <t>10.4</t>
  </si>
  <si>
    <t>10.5</t>
  </si>
  <si>
    <t>10.6</t>
  </si>
  <si>
    <t>10.7</t>
  </si>
  <si>
    <t>Разлика стоматолошке сестре</t>
  </si>
  <si>
    <t>Разлика зубни техничари</t>
  </si>
  <si>
    <t>СТОМАТОЛОШКЕ СЕСТРЕ</t>
  </si>
  <si>
    <t>ЗУБНИ ТЕХНИЧАРИ</t>
  </si>
  <si>
    <t>*Планирати уколико се услуга ради од стране редиолога, а не педијатра</t>
  </si>
  <si>
    <t>Парoдонтологија и орална медицина</t>
  </si>
  <si>
    <t xml:space="preserve">* За установе укључене у организовани скрининг </t>
  </si>
  <si>
    <t>33</t>
  </si>
  <si>
    <t>* Услуге 1800010 - Превентивни преглед физијатра* у оквиру некад "систематског" сада превентивног  прегледа педијатра  (мале деце у четвртој години, деце пред долазак у школу и ученика трећег разреда основне школе) планирају се у складу са СМУ</t>
  </si>
  <si>
    <t>Превентивни преглед физијатра* деце  пред полазак у школу,  узраста у шестој/седмој години живота</t>
  </si>
  <si>
    <t>Превентивни преглед физијатра*  деце  у десетој години живота (трећи разред основне школе)</t>
  </si>
  <si>
    <t>ЖЕНЕ 25-64 ГОДИНЕ - СКРИНИНГ НА РАК ГРЛИЋА МАТЕРИЦЕ*</t>
  </si>
  <si>
    <t>ЖЕНЕ 50-69 ГОДИНЕ - СКРИНИНГ НА РАК ДОЈКЕ*</t>
  </si>
  <si>
    <t>50-74 ГОДИНА  УКУПНО-СКРИНИНГ НА РАК ДЕБЕЛОГ ЦРЕВА*</t>
  </si>
  <si>
    <t>*За организовани скрининг становништво</t>
  </si>
  <si>
    <t>Број дијабетичара у саветовалишту</t>
  </si>
  <si>
    <t>1000215*</t>
  </si>
  <si>
    <t>1000215**</t>
  </si>
  <si>
    <t>* Само домови здравља без лабораторије</t>
  </si>
  <si>
    <t>1000058</t>
  </si>
  <si>
    <t>Узимање материјала за анализу и тестирање</t>
  </si>
  <si>
    <t>Запослени на неодређено време који се финансирају из средстава обавезног здравственог осигурања</t>
  </si>
  <si>
    <t>Запослени на неодређено време који се финансирају из других средстава</t>
  </si>
  <si>
    <t>На специјализацији</t>
  </si>
  <si>
    <t>Број постеља/места</t>
  </si>
  <si>
    <t>17.1</t>
  </si>
  <si>
    <t>17.2</t>
  </si>
  <si>
    <t>17.3</t>
  </si>
  <si>
    <t>17.4</t>
  </si>
  <si>
    <t>Напомена: Здравствени радници запослени у стоматологији и апотеци се приказују у посебним табелама за одговарајуће службе</t>
  </si>
  <si>
    <t>Стоматолошка сестра ВШС/ССС</t>
  </si>
  <si>
    <t>Зубни техничар ВШС/ССС</t>
  </si>
  <si>
    <t>Возачи ХМП</t>
  </si>
  <si>
    <t>Број запослених на неодређено време који се финансирају из средстава обавезног здравственог осигурања</t>
  </si>
  <si>
    <t>Број запослених у апотеци на неодређено време</t>
  </si>
  <si>
    <t>Број запослених на неодређено време који се финансирају из других средстава</t>
  </si>
  <si>
    <t>Укупно запослених на неодређено време</t>
  </si>
  <si>
    <t xml:space="preserve">        Табела бр. 5</t>
  </si>
  <si>
    <t>Табела  бр 18</t>
  </si>
  <si>
    <t>Табела бр 19</t>
  </si>
  <si>
    <t>Табела бр. 21</t>
  </si>
  <si>
    <t>ОПШТИ ПОДАЦИ О  ОСИГУРАНИМ ЛИЦИМА</t>
  </si>
  <si>
    <t>31</t>
  </si>
  <si>
    <t>30</t>
  </si>
  <si>
    <t xml:space="preserve">Неуролошки преглед </t>
  </si>
  <si>
    <t>Превентивни преглед физијатра* мале деце у четвртој години живота по потреби и упуту педијатра</t>
  </si>
  <si>
    <t>Превентивни офталмолошки преглед* мале деце у другој години живота, по упуту педијатра</t>
  </si>
  <si>
    <t>Превентивни офталмолошки преглед* а мале деце у четвртој години живота по упуту педијатра</t>
  </si>
  <si>
    <t xml:space="preserve">Превентивни офталмолошки преглед* деце  пред полазак у школу,  узраста у шестој/седмој години </t>
  </si>
  <si>
    <t>Превентивни ОРЛ преглед* мале деце у другој години живота  по потреби</t>
  </si>
  <si>
    <t>БРОЈ ЗДРАВСТВЕНИХ РАДНИКА И САРАДНИКА У ЗДРАВСТВЕНОЈ УСТАНОВИ НА ПРИМАРНОМ НИВОУ ЗДРАВСТВЕНЕ ЗАШТИТЕ, НА ДАН 1.1.2019. ГОДИНЕ</t>
  </si>
  <si>
    <t>БРОЈ ЗДРАВСТВЕНИХ РАДНИКА У СЛУЖБИ ЗА СТОМАТОЛОШКУ ЗДРАВСТВЕНУ ЗАШТИТУ НА ДАН 1.1.2019. ГОДИНЕ</t>
  </si>
  <si>
    <t>БРОЈ ЗДРАВСТВЕНИХ РАДНИКА У АПОТЕЦИ У СКЛОПУ ЗДРАВСТВЕНЕ УСТАНОВЕ НА ДАН 1.1.2019. ГОДИНЕ</t>
  </si>
  <si>
    <t>БРОЈ НЕМЕДИЦИНСКИХ РАДНИКА НА ДАН 1.1.2019. ГОДИНЕ</t>
  </si>
  <si>
    <t>1.1.2019.</t>
  </si>
  <si>
    <t>УКУПАН КАДАР У ЗДРАВСТВЕНОЈ УСТАНОВИ НА ДАН 1.1.2019. ГОДИНЕ</t>
  </si>
  <si>
    <t>45 И ВИШЕ ГОДИНА, УКУПНО - СКРИНИНГ НА ДИЈАБЕТ ТИПА 2</t>
  </si>
  <si>
    <t>Београд, 2019. година</t>
  </si>
  <si>
    <t>Збрињавање особе изложене насиљу</t>
  </si>
  <si>
    <t>Анализа лабораторијских налаза</t>
  </si>
  <si>
    <t>Мерење артеријског крвног притиска</t>
  </si>
  <si>
    <t>Ултразвучни преглед новорођенчади ради раног откривања дисплазије кукова</t>
  </si>
  <si>
    <t>Циљани преглед труднице ради раног откривања ЕПХ гестозе</t>
  </si>
  <si>
    <t>Циљани преглед труднице ради раног откривања гестацијског дијабета</t>
  </si>
  <si>
    <t>УЗ преглед труднице</t>
  </si>
  <si>
    <t>Кратка посета изабраном лекару  у вези саопштавања резултата скрининга/раног откривања рака дојке</t>
  </si>
  <si>
    <t>УЗ преглед жена невезано за трудноћу</t>
  </si>
  <si>
    <t>Инструментација, пласирање интраутериног и вагиналног уређаја.</t>
  </si>
  <si>
    <t>Инструментација, екстракција интраутериног и вагиналног уређаја.</t>
  </si>
  <si>
    <t>Инспекција и палпаторни преглед дојки</t>
  </si>
  <si>
    <t>Скрининг/ рано откривање рака грлића материце  - ПАП тест</t>
  </si>
  <si>
    <t>Ултразвучни преглед  дојке</t>
  </si>
  <si>
    <t>Циљани преглед пацијента са позитивним резултатом Упитника процене ризика за дијабетес тип 2</t>
  </si>
  <si>
    <t>Циљани преглед стопала - процена ризика за настанак компликација дијабетеса</t>
  </si>
  <si>
    <t>35</t>
  </si>
  <si>
    <t>Посета изабраном лекару у циљу превенције дијабетесне ретинопатије</t>
  </si>
  <si>
    <t>Прво читање мамографије у организованом скринингу</t>
  </si>
  <si>
    <t>Посебни физијатријски преглед</t>
  </si>
  <si>
    <t>Кинезитерапија деце са сметњама у развоју</t>
  </si>
  <si>
    <t>Скрининг рано откривање рака грлића материце- супервизијски преглед плочице</t>
  </si>
  <si>
    <t>Скрининг/рано откривање рака грлића материце-обавештавање жена о налазу ПАП теста/издавање резултата</t>
  </si>
  <si>
    <t xml:space="preserve">Скрининг/рано откривање рака-позивање учесника на скрининг </t>
  </si>
  <si>
    <t xml:space="preserve">Скрининг/ рано откривање рака дојке </t>
  </si>
  <si>
    <t>ЛЕКОВИ ЗА ОСИГУРАНА ЛИЦА</t>
  </si>
  <si>
    <t xml:space="preserve">САНИТЕТСКИ И МЕДИЦИНСКИ ПОТРОШНИ МАТЕРИЈАЛ ЗА ОСИГУРАНА ЛИЦА РФЗО       </t>
  </si>
  <si>
    <t xml:space="preserve">ОРЛ  преглед - први </t>
  </si>
  <si>
    <t>ЗА 2020. ГОДИНУ</t>
  </si>
  <si>
    <t xml:space="preserve">Табела </t>
  </si>
  <si>
    <t>План 2020</t>
  </si>
  <si>
    <t>План 2020.</t>
  </si>
  <si>
    <t>Шифра</t>
  </si>
  <si>
    <t xml:space="preserve">Мерење минералне густине костију  методом абсорпциометрије рендгенских зрака двоструке енергије </t>
  </si>
  <si>
    <t xml:space="preserve">Збирна табела врсте здравствених услуга које се пружају у здравственој установи                                                                                                                                                        </t>
  </si>
  <si>
    <t>Табела бр.33</t>
  </si>
  <si>
    <t>Назив услуге</t>
  </si>
  <si>
    <t>L000042</t>
  </si>
  <si>
    <t>Број запослених на одређено време који се финанисрају из средстава РФЗО</t>
  </si>
  <si>
    <t>Укупан број запослених на одређено и неодређено време који се финансирају из средстава РФЗО</t>
  </si>
  <si>
    <t>Број запослених на одређено време због замене одсутних запослених</t>
  </si>
  <si>
    <t>Број запослених на одређено време због повећаног обима рада</t>
  </si>
  <si>
    <t>Офталмолошки  превентивни преглед деце</t>
  </si>
  <si>
    <t>Физијатријски преглед - превентивни деце</t>
  </si>
  <si>
    <t>ОРЛ  преглед - превентивни деце</t>
  </si>
  <si>
    <t xml:space="preserve">ЗБИРНА ТАБЕЛА ВРСТЕ ЗДРАВСТВЕНИХ УСЛУГА КОЈЕ СЕ ПРУЖАЈУ У ЗДРАВСТВЕНОЈ УСТАНОВИ   </t>
  </si>
  <si>
    <t>%</t>
  </si>
  <si>
    <t>Пријем,контрола квалитета узорака и припрема узорака
 за лабораторијска испитивања*</t>
  </si>
  <si>
    <t>Преглед/услуга</t>
  </si>
  <si>
    <t>Прегледи укупно</t>
  </si>
  <si>
    <t>Куративни прегледи</t>
  </si>
  <si>
    <t>Ултразвучни прегледи</t>
  </si>
  <si>
    <t>Друге дијагностичко-терапијске процедуре</t>
  </si>
  <si>
    <t>ЗВР</t>
  </si>
  <si>
    <t>Превентивни прегледи жена</t>
  </si>
  <si>
    <t>Скрининг рака грлића материце</t>
  </si>
  <si>
    <t>Превентивни прегледи трудница</t>
  </si>
  <si>
    <t>Превентивни прегледи породиља</t>
  </si>
  <si>
    <t>ЗДРАВСТВЕНА ЗАШТИТА ЖЕНА</t>
  </si>
  <si>
    <t>Скрининг и други преглед у вези са 
дијабетесом тип 2</t>
  </si>
  <si>
    <t>ЗДРАВСТВЕНА ЗАШТИТА ОДРАСЛОГ СТАНОВНИШТВА</t>
  </si>
  <si>
    <t>Дијагностичко-терапијске процедуре</t>
  </si>
  <si>
    <t>СЛУЖБА ЗА ЛАБОРАТОРИЈСКУ ДИЈАГНОСТИКУ</t>
  </si>
  <si>
    <t xml:space="preserve">Биохемијске анализе крви, серума и плазме </t>
  </si>
  <si>
    <t>Биохемијска анализа урина</t>
  </si>
  <si>
    <t>Биохемијска анализа фецеса</t>
  </si>
  <si>
    <t>Микробиолошке и паразитолошке анализе</t>
  </si>
  <si>
    <t>Број корисника лабораторијских услуга</t>
  </si>
  <si>
    <t>Хематолошке анализе крви и плазме</t>
  </si>
  <si>
    <t>Укупно све анализе</t>
  </si>
  <si>
    <t>Рендген дијагностика у вези са скринингом 
карцинома дојке</t>
  </si>
  <si>
    <t>Број корисника услуга рендгена</t>
  </si>
  <si>
    <t>Број корисника услуга рендгена у стоматологији</t>
  </si>
  <si>
    <t xml:space="preserve">Број корисника ултразвучних услуга </t>
  </si>
  <si>
    <t>Рендген дијагностика укупно</t>
  </si>
  <si>
    <t>Интерна медицина</t>
  </si>
  <si>
    <t>Прегледи лекара специјалисте</t>
  </si>
  <si>
    <t>Ултразвучни и доплер прегледи</t>
  </si>
  <si>
    <t>Превентивни предледи деце</t>
  </si>
  <si>
    <t>Физикална медицина</t>
  </si>
  <si>
    <t>СПЕЦИЈАЛИСТИЧКЕ СЛУЖБЕ</t>
  </si>
  <si>
    <t>ЗВР - Рад социјалног радника</t>
  </si>
  <si>
    <t>РЕНДГЕН И УЛТРАЗВУЧНА ДИЈАГНОСТИКА</t>
  </si>
  <si>
    <t>Завод МУП-а</t>
  </si>
  <si>
    <t>7.00-19.00</t>
  </si>
  <si>
    <t>Завод за здравствену заштиту радника Министарства унутрашњих послова</t>
  </si>
  <si>
    <t>Табела 6</t>
  </si>
  <si>
    <t>Здравствено - васпитни рад</t>
  </si>
  <si>
    <t>Број пацијената са дијабетесом у саветовалишту</t>
  </si>
  <si>
    <t>Сложена гинеколошко-акушерска процедура ПОРОЂАЈ</t>
  </si>
  <si>
    <t>Преглед/услуга
УКУПНО ЗА НИВО УСТАНОВЕ</t>
  </si>
  <si>
    <t xml:space="preserve">Прегледи лекара </t>
  </si>
  <si>
    <t>Услуге социјалног радника</t>
  </si>
  <si>
    <t>FR</t>
  </si>
  <si>
    <t>fr</t>
  </si>
  <si>
    <t>prikazano</t>
  </si>
  <si>
    <t>lab.</t>
  </si>
  <si>
    <t>L20770</t>
  </si>
  <si>
    <t>Узимање назофарингеалног и/или орофарингеалног бриса за преглед на присуствo SARS-CoV-2 вируса у транспортну подлогу, у амбуланти</t>
  </si>
  <si>
    <t>L20771</t>
  </si>
  <si>
    <t>Узимање назофарингеалног и/или орофарингеалног бриса за преглед на присуство SARS-CoV-2 вируса у транспортну подлогу на терену</t>
  </si>
  <si>
    <t>L20773</t>
  </si>
  <si>
    <t xml:space="preserve">Узимање узорка крви пункцијом за доказивање присуства антитела на вирус SARS-CoV-2, у амбуланти </t>
  </si>
  <si>
    <t>L20774</t>
  </si>
  <si>
    <t xml:space="preserve">Узимање узорка крви пункцијом за доказивање присуства антитела на вирус SARS-CoV-2, на терену </t>
  </si>
  <si>
    <t>L20777</t>
  </si>
  <si>
    <t xml:space="preserve">Квалитативно одређивaњe IgM i/ili IgG антитела на вирус SARS-CoV-2 имунохроматографским тестом </t>
  </si>
  <si>
    <t>БРОЈ ЗДРАВСТВЕНИХ РАДНИКА И САРАДНИКА У ЗДРАВСТВЕНОЈ УСТАНОВИ НА ПРИМАРНОМ НИВОУ ЗДРАВСТВЕНЕ ЗАШТИТЕ, НА ДАН 31.12.2020. ГОДИНЕ</t>
  </si>
  <si>
    <t>БРОЈ ЗДРАВСТВЕНИХ РАДНИКА У СЛУЖБИ ЗА СТОМАТОЛОШКУ ЗДРАВСТВЕНУ ЗАШТИТУ НА ДАН 31.12.2020. ГОДИНЕ</t>
  </si>
  <si>
    <t>БРОЈ НЕМЕДИЦИНСКИХ РАДНИКА НА ДАН 31.12.2020.  ГОДИНЕ</t>
  </si>
  <si>
    <t>УКУПАН КАДАР У ЗДРАВСТВЕНОЈ УСТАНОВИ НА ДАН 31.12.2020. ГОДИНЕ</t>
  </si>
  <si>
    <t>Извршење 
01.01.-31.12.2020.</t>
  </si>
  <si>
    <t>БРОЈ ЗДРАВСТВЕНИХ РАДНИКА У АПОТЕЦИ У СКЛОПУ ЗДРАВСТВЕНЕ УСТАНОВЕ НА ДАН 31.12.2020. ГОДИНЕ</t>
  </si>
  <si>
    <t>Табела бр. 6.б</t>
  </si>
  <si>
    <t>Р.бр</t>
  </si>
  <si>
    <t>АКТИВНОСТИ У COVID АМБУЛАНТИ</t>
  </si>
  <si>
    <t>Број</t>
  </si>
  <si>
    <t>Прегледи у амбуланти због сумње на  COVID-19 инфекцију - укупно (2+3)</t>
  </si>
  <si>
    <t xml:space="preserve">Први </t>
  </si>
  <si>
    <t xml:space="preserve">Поновни </t>
  </si>
  <si>
    <t>Узимање материјала за анализу и тестирање - укупно (5+6+7+8+9+10+11+12)</t>
  </si>
  <si>
    <t xml:space="preserve"> L020787</t>
  </si>
  <si>
    <t>Узимање материјала (назофарингеални брис, салива и др.) у циљу доказивања вирусног Аg SARS – CоV-2</t>
  </si>
  <si>
    <t>L020788</t>
  </si>
  <si>
    <t>Детекција вирусног Аg SARS – CоV-2 квалитативном методом</t>
  </si>
  <si>
    <t>Пружене услуге Рендген дијагностике за  COVID-19 пацијенте</t>
  </si>
  <si>
    <t xml:space="preserve">Санитетски  превоз пружен за COVID-19 пацијенте </t>
  </si>
  <si>
    <t>ОСТАЛО</t>
  </si>
  <si>
    <t>Укупан број лица прегледан у COVID АМБУЛАНТИ</t>
  </si>
  <si>
    <t>Информације везане за COVID 19 у 2020.</t>
  </si>
  <si>
    <t xml:space="preserve">Табела 6.а. </t>
  </si>
  <si>
    <t xml:space="preserve">Оболели од Dg: U07.1; U07.2; B34.0; B34.2 и B34.9 </t>
  </si>
  <si>
    <t xml:space="preserve"> ЗДРАВСТВЕНA УСТАНОВA </t>
  </si>
  <si>
    <t xml:space="preserve"> ЗЗЗЗ РАДНИКА МУП-а</t>
  </si>
  <si>
    <t>Листа лекова</t>
  </si>
  <si>
    <t>Врста лека по ЈКЛ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</si>
  <si>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</si>
  <si>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</si>
  <si>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</si>
  <si>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</si>
  <si>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УТРОШЕНО</t>
  </si>
  <si>
    <t>Извршење 01.01 -31.12.2020.</t>
  </si>
  <si>
    <t>Количина</t>
  </si>
  <si>
    <t>Цена по паковању</t>
  </si>
  <si>
    <t xml:space="preserve">Укупна вредност </t>
  </si>
  <si>
    <t>Листа Б</t>
  </si>
  <si>
    <t>0105031</t>
  </si>
  <si>
    <t>C01CA24</t>
  </si>
  <si>
    <t>ADRENALIN HCI 1:1000 inj  50x1mg/ml</t>
  </si>
  <si>
    <t>ampule</t>
  </si>
  <si>
    <t>50x1mg/ml</t>
  </si>
  <si>
    <t>0176042</t>
  </si>
  <si>
    <t>V07AB</t>
  </si>
  <si>
    <t>AQUA REDESTILLATA inj   50x5ml</t>
  </si>
  <si>
    <t>50x5ml</t>
  </si>
  <si>
    <t>ALLERGOSAN inj 10X2ml</t>
  </si>
  <si>
    <t>10x2ml</t>
  </si>
  <si>
    <t>0051351</t>
  </si>
  <si>
    <t>A11HA02</t>
  </si>
  <si>
    <t>BEDOXIN inj         50x50mg/2ml</t>
  </si>
  <si>
    <t>50x50mg/2ml</t>
  </si>
  <si>
    <t>0071123</t>
  </si>
  <si>
    <t>N05BA01</t>
  </si>
  <si>
    <t>BENSEDIN inj         10x10mg/2ml</t>
  </si>
  <si>
    <t>10x10mg/2ml</t>
  </si>
  <si>
    <t>0052184</t>
  </si>
  <si>
    <t>A11EA01</t>
  </si>
  <si>
    <t>BEVIPLEX  inj  5X3ml</t>
  </si>
  <si>
    <t xml:space="preserve"> 5X3ml</t>
  </si>
  <si>
    <t>0123140</t>
  </si>
  <si>
    <t>A03BB01</t>
  </si>
  <si>
    <t xml:space="preserve">BUSCOPAN inj   6X20mg </t>
  </si>
  <si>
    <t>6x20mg/ml</t>
  </si>
  <si>
    <t>0062202</t>
  </si>
  <si>
    <t>B01AB05</t>
  </si>
  <si>
    <t>CLEXANE inj   2X6000IJ/0,6ml</t>
  </si>
  <si>
    <t>2X6000IJ/0,6ml</t>
  </si>
  <si>
    <t>0062200</t>
  </si>
  <si>
    <t>CLEXANE inj   2X2000IJ/0,2ml</t>
  </si>
  <si>
    <t xml:space="preserve"> 2X2000IJ/0,2ml</t>
  </si>
  <si>
    <t>0062201</t>
  </si>
  <si>
    <t>CLEXANE inj  2X4000IJ/0,4ml</t>
  </si>
  <si>
    <t>2X4000IJ/0,4ml</t>
  </si>
  <si>
    <t>0062203</t>
  </si>
  <si>
    <t>CLEXANE inj  2X8000IJ/0,8ml</t>
  </si>
  <si>
    <t>2X8000IJ/0,8ml</t>
  </si>
  <si>
    <t>CONTROLOC  amp 1x40mg</t>
  </si>
  <si>
    <t>1x40mg</t>
  </si>
  <si>
    <t>209.20</t>
  </si>
  <si>
    <t>0101355</t>
  </si>
  <si>
    <t>C01BD01</t>
  </si>
  <si>
    <t>CORDARONE inj 6x3ml 150mg/3ml</t>
  </si>
  <si>
    <t xml:space="preserve"> 6x3ml 150mg/3ml</t>
  </si>
  <si>
    <t>0047140</t>
  </si>
  <si>
    <t>H02AB02</t>
  </si>
  <si>
    <t>DEXASON inj      25x4mg/ml</t>
  </si>
  <si>
    <t xml:space="preserve"> 25x4mg/ml</t>
  </si>
  <si>
    <t>0162440</t>
  </si>
  <si>
    <t>M01AB05</t>
  </si>
  <si>
    <t>DIKLOFEN inj       5x75mg/3ml</t>
  </si>
  <si>
    <t>5x75mg/3ml</t>
  </si>
  <si>
    <t>0162192</t>
  </si>
  <si>
    <t>DIKLOFENAK inj        5x75mg/3ml</t>
  </si>
  <si>
    <t xml:space="preserve"> 5x75mg/3ml</t>
  </si>
  <si>
    <t>0100250</t>
  </si>
  <si>
    <t>C01AA05</t>
  </si>
  <si>
    <t>DIGOKSIN inj        6x0,5mg/2ml</t>
  </si>
  <si>
    <t>6x0,5mg/2ml</t>
  </si>
  <si>
    <t>0047206</t>
  </si>
  <si>
    <t>H02AB01</t>
  </si>
  <si>
    <t>DIPROPHOS inj   5X0,2mg/2ml</t>
  </si>
  <si>
    <t>5X0,2mg/2ml</t>
  </si>
  <si>
    <t>0062210</t>
  </si>
  <si>
    <t>B01AB04</t>
  </si>
  <si>
    <t>FRAGMIN inj   10X2500IJ,/0,2ml</t>
  </si>
  <si>
    <t>10X2500IJ,/0,2ml</t>
  </si>
  <si>
    <t>0062211</t>
  </si>
  <si>
    <t>FRAGMIN inj  10X5000IJ,/0,2ml</t>
  </si>
  <si>
    <t>10X5000IJ,/0,2ml</t>
  </si>
  <si>
    <t>0062302</t>
  </si>
  <si>
    <t>B01AB06</t>
  </si>
  <si>
    <t>FRAXIPARIN inj  10X0,6ml</t>
  </si>
  <si>
    <t>10X0,6ml</t>
  </si>
  <si>
    <t>0062300</t>
  </si>
  <si>
    <t>FRAXIPARIN inj   10X0,3ml</t>
  </si>
  <si>
    <t>10X0,3ml</t>
  </si>
  <si>
    <t>0062304</t>
  </si>
  <si>
    <t>FRAXIPARIN inj   10X0,4ml</t>
  </si>
  <si>
    <t>10X0,4ml</t>
  </si>
  <si>
    <t>0024553</t>
  </si>
  <si>
    <t>J01GB03</t>
  </si>
  <si>
    <t>GENTAMICIN inj     10x120mg/2ml</t>
  </si>
  <si>
    <t>10x120mg/2ml</t>
  </si>
  <si>
    <t>0024552</t>
  </si>
  <si>
    <t>GENTAMICIN inj     10x80mg/2ml</t>
  </si>
  <si>
    <t>10x80mg/2ml</t>
  </si>
  <si>
    <t>0173225</t>
  </si>
  <si>
    <t>B05BA03</t>
  </si>
  <si>
    <t>GLUCOSI INFUNDIBILE inf  500ml 10%</t>
  </si>
  <si>
    <t>infuzija</t>
  </si>
  <si>
    <t xml:space="preserve"> 500ml 10%</t>
  </si>
  <si>
    <t>0173220</t>
  </si>
  <si>
    <t>GLUCOSI INFUNDIBILE inf  500ml  5%</t>
  </si>
  <si>
    <t xml:space="preserve"> 500ml  5%</t>
  </si>
  <si>
    <t>0070200</t>
  </si>
  <si>
    <t>N05AD01</t>
  </si>
  <si>
    <t>HALDOL  inj  10 X 5mg</t>
  </si>
  <si>
    <t>10 X 5mg</t>
  </si>
  <si>
    <t>0070207</t>
  </si>
  <si>
    <t>HALDOL DEPO inj  5 X 50mg</t>
  </si>
  <si>
    <t>5 X 50mg</t>
  </si>
  <si>
    <t>0175185</t>
  </si>
  <si>
    <t>V05BB01</t>
  </si>
  <si>
    <t>HARTMANOV RASTVOR inf    500ml</t>
  </si>
  <si>
    <t xml:space="preserve"> 500ml</t>
  </si>
  <si>
    <t>0162088</t>
  </si>
  <si>
    <t>M01AE03</t>
  </si>
  <si>
    <t>KETONAL inj  10X100mg /2ml</t>
  </si>
  <si>
    <t>10X100mg /2ml</t>
  </si>
  <si>
    <t>0124302</t>
  </si>
  <si>
    <t>A03FA01</t>
  </si>
  <si>
    <t>KLOMETOL inj       10x10mg/2ml</t>
  </si>
  <si>
    <t>0400411</t>
  </si>
  <si>
    <t>C03CA01</t>
  </si>
  <si>
    <t>FUROSEMID  inj  10x20mg/2ml</t>
  </si>
  <si>
    <t>10x20mg/2ml</t>
  </si>
  <si>
    <t>0047218</t>
  </si>
  <si>
    <t>H02AB04</t>
  </si>
  <si>
    <t>LEMOD SOLU inj     15x40mg</t>
  </si>
  <si>
    <t>15x40mg</t>
  </si>
  <si>
    <t>0047212</t>
  </si>
  <si>
    <t>LEMOD DEPO inj   10X40mg</t>
  </si>
  <si>
    <t>10x40mg</t>
  </si>
  <si>
    <t>0081222</t>
  </si>
  <si>
    <t>N01BB02</t>
  </si>
  <si>
    <t>LIDOKAIN HLORID inj   10x35mg/3,5ml</t>
  </si>
  <si>
    <t xml:space="preserve"> 10x35mg/3,5ml</t>
  </si>
  <si>
    <t>0321329</t>
  </si>
  <si>
    <t>J01DD04</t>
  </si>
  <si>
    <t>LONGACEPH inj      10x1g</t>
  </si>
  <si>
    <t>10x1g</t>
  </si>
  <si>
    <t>0400156</t>
  </si>
  <si>
    <t>B05BC01</t>
  </si>
  <si>
    <t>MANITOL inf       250ml (20%)</t>
  </si>
  <si>
    <t>250ml (20%)</t>
  </si>
  <si>
    <t>METOJECT amp</t>
  </si>
  <si>
    <t>15mg</t>
  </si>
  <si>
    <t>20mg</t>
  </si>
  <si>
    <t>0070261</t>
  </si>
  <si>
    <t>N05AB02</t>
  </si>
  <si>
    <t>MODITEN DEPO inj   5X25mg /ml</t>
  </si>
  <si>
    <t>5X25mg /ml</t>
  </si>
  <si>
    <t>0087854</t>
  </si>
  <si>
    <t>N02AA01</t>
  </si>
  <si>
    <t>MORFIN HIDROHLORID inj 10x20mg/ml</t>
  </si>
  <si>
    <t>10x20mg/ml</t>
  </si>
  <si>
    <t>0161022</t>
  </si>
  <si>
    <t>M01AC06</t>
  </si>
  <si>
    <t>MOVALIS inj   5X15mg/1,5ml</t>
  </si>
  <si>
    <t>5X15mg/1,5ml</t>
  </si>
  <si>
    <t>NATRII CHLORIDI  0,9% inf   100ml</t>
  </si>
  <si>
    <t>100ml</t>
  </si>
  <si>
    <t>0175240</t>
  </si>
  <si>
    <t>B05XA03</t>
  </si>
  <si>
    <t>NATRII CHLORIDI  0,9% inf   500ml</t>
  </si>
  <si>
    <t>500ml (0,9%)</t>
  </si>
  <si>
    <t>0086431</t>
  </si>
  <si>
    <t>N02BB02</t>
  </si>
  <si>
    <t>NOVALGETOL inj       50x2,5g/5ml</t>
  </si>
  <si>
    <t>50x2,5g/5ml</t>
  </si>
  <si>
    <t>0051560</t>
  </si>
  <si>
    <t>B03BA03</t>
  </si>
  <si>
    <t>OHB12 inj        5x2500mcg/2ml</t>
  </si>
  <si>
    <t>5x2500mcg/2ml</t>
  </si>
  <si>
    <t>0107496</t>
  </si>
  <si>
    <t>C07AB02</t>
  </si>
  <si>
    <t>PRESOLO inj     5x5mg/5ml</t>
  </si>
  <si>
    <t>5x50mg/5ml</t>
  </si>
  <si>
    <t>0020056</t>
  </si>
  <si>
    <t>J01CE30</t>
  </si>
  <si>
    <t>PANCILLIN inj        50x800000ij</t>
  </si>
  <si>
    <t xml:space="preserve"> 50x800000ij</t>
  </si>
  <si>
    <t>0048468</t>
  </si>
  <si>
    <t>G03DA03</t>
  </si>
  <si>
    <t>PROGESTERON DEPO inj   5x250mg/ml</t>
  </si>
  <si>
    <t xml:space="preserve"> 5x250mg/ml</t>
  </si>
  <si>
    <t>0175400</t>
  </si>
  <si>
    <t>B05BB01</t>
  </si>
  <si>
    <t>RINGEROV RASTVOR inf    500ml</t>
  </si>
  <si>
    <t>1x500ml</t>
  </si>
  <si>
    <t>0048619</t>
  </si>
  <si>
    <t>G03BA03</t>
  </si>
  <si>
    <t xml:space="preserve">TESTOSTERON DEPO  amp 2x250mg/ml    </t>
  </si>
  <si>
    <t>0013167</t>
  </si>
  <si>
    <t>J06BB02</t>
  </si>
  <si>
    <t>TETAGAM P inj  1X250IJ</t>
  </si>
  <si>
    <t>1X250IJ</t>
  </si>
  <si>
    <t>0087531</t>
  </si>
  <si>
    <t>N02AX02</t>
  </si>
  <si>
    <t>TRODON inj  5X1ml ( 50mg/ml)</t>
  </si>
  <si>
    <t>5X1ml ( 50mg/ml)</t>
  </si>
  <si>
    <t>0087533</t>
  </si>
  <si>
    <t>TRODON inj  5X2ml ( 100mg/2ml)</t>
  </si>
  <si>
    <t>5X2ml ( 100mg/2ml)</t>
  </si>
  <si>
    <t>0402721</t>
  </si>
  <si>
    <t>C08DA01</t>
  </si>
  <si>
    <t xml:space="preserve">VERAPAMIL inj   5mg/2ml </t>
  </si>
  <si>
    <t xml:space="preserve"> 5mg/2ml </t>
  </si>
  <si>
    <t>0051845</t>
  </si>
  <si>
    <t>A11GA01</t>
  </si>
  <si>
    <t>VITAMIN C inj    50x500mg/5ml</t>
  </si>
  <si>
    <t>50x500mg/5ml</t>
  </si>
  <si>
    <t>0162522</t>
  </si>
  <si>
    <t>M01AB15</t>
  </si>
  <si>
    <t>ZODOL inj  5X30 mg/ml</t>
  </si>
  <si>
    <t>5X30 mg/ml</t>
  </si>
  <si>
    <t>0049196</t>
  </si>
  <si>
    <t>H01CB02</t>
  </si>
  <si>
    <t>SANDOSTATIN LAR 20mg</t>
  </si>
  <si>
    <t>20mg/2,5ml</t>
  </si>
  <si>
    <t>94553.98</t>
  </si>
  <si>
    <t>0049197</t>
  </si>
  <si>
    <t>SANDOSTATIN LAR 30mg</t>
  </si>
  <si>
    <t>30mg/2,5ml</t>
  </si>
  <si>
    <t>0049233</t>
  </si>
  <si>
    <t>H01CB03</t>
  </si>
  <si>
    <t>SOMATULIN AUTOGEL 120mg</t>
  </si>
  <si>
    <t>1x120mg</t>
  </si>
  <si>
    <t>* Табелу попуњавају све здравствене установе</t>
  </si>
  <si>
    <t xml:space="preserve">САНИТЕТСКИ И МЕДИЦИНСКИ ПОТРОШНИ МАТЕРИЈАЛ ЗА ОСИГУРАНА ЛИЦА РФЗО                                                                                                                                                                                        </t>
  </si>
  <si>
    <t>Табела бр.32</t>
  </si>
  <si>
    <t>ГРУПА САНИТЕТСКОГ МАТЕРИЈАЛА</t>
  </si>
  <si>
    <t>Извршење             1-12/2020</t>
  </si>
  <si>
    <t>% 
Извршењa</t>
  </si>
  <si>
    <t>ЛАБОРАТОРИЈСКИ  МАТЕРИЈАЛ-РЕАГЕНСИ (УКУПНО)</t>
  </si>
  <si>
    <t>САНИТЕТСКИ И МЕДИЦИНСКИ  МАТЕРИЈАЛ - ОПШТИ (УКУПНО)</t>
  </si>
  <si>
    <t>ОСТАЛИ САНИТЕТСКИ И МЕДИЦИНСКИ ПОТРОШНИ МАТЕРИЈАЛ (УКУПНО)</t>
  </si>
  <si>
    <t>САНИТЕТСКИ И МЕДИЦИНСКИ ПОТРОШНИ МАТЕРИЈАЛ (ЗБИРНО)</t>
  </si>
  <si>
    <t>ZAVOD ZA ZDRAVSTVENU ZAŠTITU RADNIKA MUP-A</t>
  </si>
  <si>
    <r>
      <t xml:space="preserve">ЛЕКОВИ ЗА ОСИГУРАНА ЛИЦА РЗЗО*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>Табела бр.33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</t>
    </r>
  </si>
  <si>
    <t>L020777 -47  ,  L020773- 2599 , L020770 - 1300</t>
  </si>
  <si>
    <t>Ултразвучни преглед лимфниг жлезда по системима</t>
  </si>
  <si>
    <t>Узимање бриса за преглед на присуство SARS-CoV-2</t>
  </si>
  <si>
    <t>Узимање узорка крви пункцијом за доказ.присуства антитела на вирус SARS-CoV-2</t>
  </si>
  <si>
    <t>Квалитативно одређи.IgM i /ili IgG антитела на вирус SARS-CoV-2 имунохроматографским тес.</t>
  </si>
  <si>
    <t>L020787</t>
  </si>
  <si>
    <t>Узимање материјала (назофаринфеални брис,салива и др.)у циљу док.вирусног Ag SARS-CoV-2</t>
  </si>
  <si>
    <t>Детекција вирусног Ag SARS-CoV-2 квалитативном методом</t>
  </si>
</sst>
</file>

<file path=xl/styles.xml><?xml version="1.0" encoding="utf-8"?>
<styleSheet xmlns="http://schemas.openxmlformats.org/spreadsheetml/2006/main">
  <numFmts count="4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_)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"/>
    <numFmt numFmtId="195" formatCode="0.0000"/>
    <numFmt numFmtId="196" formatCode="0.00000"/>
    <numFmt numFmtId="197" formatCode="0;0;;@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8"/>
      <name val="Arial"/>
      <family val="2"/>
    </font>
    <font>
      <sz val="10"/>
      <color indexed="19"/>
      <name val="Arial"/>
      <family val="2"/>
    </font>
    <font>
      <b/>
      <sz val="10"/>
      <color indexed="9"/>
      <name val="Arial"/>
      <family val="2"/>
    </font>
    <font>
      <b/>
      <sz val="18"/>
      <color indexed="8"/>
      <name val="Cambria"/>
      <family val="1"/>
    </font>
    <font>
      <b/>
      <sz val="18"/>
      <color indexed="56"/>
      <name val="Cambri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b/>
      <i/>
      <u val="single"/>
      <sz val="10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Times New Roman"/>
      <family val="1"/>
    </font>
    <font>
      <u val="single"/>
      <sz val="11"/>
      <color indexed="12"/>
      <name val="Calibri"/>
      <family val="2"/>
    </font>
    <font>
      <sz val="10"/>
      <name val="MS Sans Serif"/>
      <family val="2"/>
    </font>
    <font>
      <sz val="10"/>
      <name val="HelveticaPlain"/>
      <family val="0"/>
    </font>
    <font>
      <b/>
      <sz val="11"/>
      <color indexed="12"/>
      <name val="Arial"/>
      <family val="2"/>
    </font>
    <font>
      <u val="single"/>
      <sz val="10"/>
      <color indexed="12"/>
      <name val="HelveticaPlain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7"/>
      <color indexed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2"/>
      <color indexed="8"/>
      <name val="Times New Roman"/>
      <family val="1"/>
    </font>
    <font>
      <b/>
      <sz val="9"/>
      <color indexed="57"/>
      <name val="Cambria"/>
      <family val="0"/>
    </font>
    <font>
      <sz val="9"/>
      <name val="Cambria"/>
      <family val="0"/>
    </font>
    <font>
      <b/>
      <sz val="11"/>
      <name val="Cambria"/>
      <family val="0"/>
    </font>
    <font>
      <b/>
      <sz val="9"/>
      <name val="Cambria"/>
      <family val="1"/>
    </font>
    <font>
      <b/>
      <sz val="14"/>
      <name val="Times New Roman"/>
      <family val="1"/>
    </font>
    <font>
      <sz val="10"/>
      <name val="Calibri"/>
      <family val="2"/>
    </font>
    <font>
      <b/>
      <sz val="11"/>
      <name val="Times New Roman"/>
      <family val="1"/>
    </font>
    <font>
      <b/>
      <sz val="9"/>
      <name val="Tahoma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8"/>
      <color indexed="63"/>
      <name val="Calibri"/>
      <family val="1"/>
    </font>
    <font>
      <sz val="8"/>
      <name val="Calibri"/>
      <family val="1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8"/>
      <name val="Times New Roman"/>
      <family val="1"/>
    </font>
    <font>
      <b/>
      <sz val="11"/>
      <name val="Calibri"/>
      <family val="2"/>
    </font>
    <font>
      <sz val="11"/>
      <name val="Calibri"/>
      <family val="0"/>
    </font>
    <font>
      <sz val="11"/>
      <color theme="1"/>
      <name val="Calibri"/>
      <family val="2"/>
    </font>
    <font>
      <b/>
      <sz val="8"/>
      <color theme="1" tint="0.14996999502182007"/>
      <name val="Calibri"/>
      <family val="1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lightUp"/>
    </fill>
  </fills>
  <borders count="55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>
        <color indexed="63"/>
      </top>
      <bottom style="double">
        <color indexed="5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/>
      <top style="thin">
        <color indexed="44"/>
      </top>
      <bottom style="thin">
        <color indexed="44"/>
      </bottom>
    </border>
    <border>
      <left/>
      <right/>
      <top style="thin">
        <color indexed="44"/>
      </top>
      <bottom style="thin">
        <color indexed="44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double"/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8" borderId="1" applyNumberFormat="0" applyAlignment="0" applyProtection="0"/>
    <xf numFmtId="0" fontId="7" fillId="8" borderId="1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0">
      <alignment horizontal="left" vertical="center" inden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6" borderId="5" applyNumberFormat="0" applyAlignment="0" applyProtection="0"/>
    <xf numFmtId="0" fontId="15" fillId="6" borderId="5" applyNumberForma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17" fillId="32" borderId="8" applyNumberFormat="0" applyAlignment="0" applyProtection="0"/>
    <xf numFmtId="0" fontId="17" fillId="3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3" fillId="33" borderId="9">
      <alignment vertical="center"/>
      <protection/>
    </xf>
    <xf numFmtId="0" fontId="56" fillId="0" borderId="9">
      <alignment horizontal="left" vertical="center" wrapText="1"/>
      <protection locked="0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64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0" xfId="0" applyAlignment="1">
      <alignment vertical="top"/>
    </xf>
    <xf numFmtId="0" fontId="0" fillId="34" borderId="0" xfId="0" applyFill="1" applyAlignment="1">
      <alignment/>
    </xf>
    <xf numFmtId="0" fontId="6" fillId="34" borderId="12" xfId="0" applyFont="1" applyFill="1" applyBorder="1" applyAlignment="1">
      <alignment/>
    </xf>
    <xf numFmtId="0" fontId="29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222" applyFont="1" applyAlignment="1" applyProtection="1">
      <alignment wrapText="1"/>
      <protection/>
    </xf>
    <xf numFmtId="0" fontId="29" fillId="0" borderId="0" xfId="222" applyFont="1" applyAlignment="1" applyProtection="1">
      <alignment horizontal="left" wrapText="1"/>
      <protection/>
    </xf>
    <xf numFmtId="0" fontId="29" fillId="0" borderId="0" xfId="198" applyFont="1" applyAlignment="1" applyProtection="1">
      <alignment/>
      <protection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vertical="top"/>
    </xf>
    <xf numFmtId="0" fontId="29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9" fillId="0" borderId="0" xfId="228" applyFont="1" applyFill="1" applyBorder="1" applyAlignment="1">
      <alignment horizontal="right" vertical="top"/>
      <protection/>
    </xf>
    <xf numFmtId="0" fontId="29" fillId="0" borderId="0" xfId="0" applyFont="1" applyBorder="1" applyAlignment="1">
      <alignment horizontal="left" vertical="top"/>
    </xf>
    <xf numFmtId="0" fontId="29" fillId="0" borderId="0" xfId="0" applyFont="1" applyBorder="1" applyAlignment="1">
      <alignment vertical="top"/>
    </xf>
    <xf numFmtId="0" fontId="26" fillId="0" borderId="0" xfId="0" applyFont="1" applyBorder="1" applyAlignment="1">
      <alignment vertical="top"/>
    </xf>
    <xf numFmtId="0" fontId="29" fillId="0" borderId="0" xfId="228" applyFont="1" applyFill="1" applyBorder="1" applyAlignment="1">
      <alignment horizontal="right"/>
      <protection/>
    </xf>
    <xf numFmtId="0" fontId="29" fillId="0" borderId="0" xfId="0" applyFont="1" applyFill="1" applyBorder="1" applyAlignment="1">
      <alignment horizontal="left"/>
    </xf>
    <xf numFmtId="0" fontId="29" fillId="0" borderId="0" xfId="227" applyFont="1" applyFill="1" applyBorder="1" applyAlignment="1">
      <alignment/>
      <protection/>
    </xf>
    <xf numFmtId="0" fontId="26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 vertical="top"/>
    </xf>
    <xf numFmtId="0" fontId="29" fillId="0" borderId="0" xfId="0" applyFont="1" applyFill="1" applyBorder="1" applyAlignment="1">
      <alignment vertical="top"/>
    </xf>
    <xf numFmtId="0" fontId="29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vertical="top"/>
    </xf>
    <xf numFmtId="0" fontId="6" fillId="0" borderId="12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/>
    </xf>
    <xf numFmtId="0" fontId="0" fillId="0" borderId="12" xfId="0" applyFont="1" applyBorder="1" applyAlignment="1" applyProtection="1">
      <alignment horizontal="left" wrapText="1"/>
      <protection locked="0"/>
    </xf>
    <xf numFmtId="0" fontId="29" fillId="0" borderId="0" xfId="0" applyFont="1" applyFill="1" applyBorder="1" applyAlignment="1">
      <alignment/>
    </xf>
    <xf numFmtId="0" fontId="2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/>
    </xf>
    <xf numFmtId="0" fontId="27" fillId="35" borderId="12" xfId="0" applyFont="1" applyFill="1" applyBorder="1" applyAlignment="1">
      <alignment/>
    </xf>
    <xf numFmtId="0" fontId="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36" borderId="12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35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left" vertical="center"/>
    </xf>
    <xf numFmtId="0" fontId="27" fillId="36" borderId="13" xfId="0" applyFont="1" applyFill="1" applyBorder="1" applyAlignment="1">
      <alignment vertical="center"/>
    </xf>
    <xf numFmtId="0" fontId="27" fillId="0" borderId="0" xfId="0" applyFont="1" applyAlignment="1">
      <alignment/>
    </xf>
    <xf numFmtId="0" fontId="0" fillId="36" borderId="14" xfId="0" applyFont="1" applyFill="1" applyBorder="1" applyAlignment="1">
      <alignment vertical="center" wrapText="1"/>
    </xf>
    <xf numFmtId="0" fontId="0" fillId="36" borderId="14" xfId="0" applyFont="1" applyFill="1" applyBorder="1" applyAlignment="1">
      <alignment vertical="center"/>
    </xf>
    <xf numFmtId="0" fontId="0" fillId="36" borderId="14" xfId="0" applyFont="1" applyFill="1" applyBorder="1" applyAlignment="1">
      <alignment horizontal="left" vertical="center" wrapText="1"/>
    </xf>
    <xf numFmtId="0" fontId="35" fillId="34" borderId="12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right" vertical="center"/>
    </xf>
    <xf numFmtId="0" fontId="0" fillId="36" borderId="12" xfId="0" applyFont="1" applyFill="1" applyBorder="1" applyAlignment="1">
      <alignment vertical="top" wrapText="1"/>
    </xf>
    <xf numFmtId="0" fontId="35" fillId="36" borderId="12" xfId="0" applyFont="1" applyFill="1" applyBorder="1" applyAlignment="1">
      <alignment horizontal="left" vertical="center"/>
    </xf>
    <xf numFmtId="0" fontId="35" fillId="36" borderId="12" xfId="0" applyFont="1" applyFill="1" applyBorder="1" applyAlignment="1">
      <alignment horizontal="left" vertical="center" wrapText="1"/>
    </xf>
    <xf numFmtId="0" fontId="0" fillId="36" borderId="12" xfId="0" applyNumberFormat="1" applyFont="1" applyFill="1" applyBorder="1" applyAlignment="1">
      <alignment/>
    </xf>
    <xf numFmtId="0" fontId="0" fillId="36" borderId="12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65" fillId="0" borderId="12" xfId="226" applyNumberFormat="1" applyFont="1" applyBorder="1" applyAlignment="1" applyProtection="1">
      <alignment horizontal="right"/>
      <protection locked="0"/>
    </xf>
    <xf numFmtId="0" fontId="65" fillId="0" borderId="12" xfId="226" applyNumberFormat="1" applyFont="1" applyFill="1" applyBorder="1" applyAlignment="1" applyProtection="1">
      <alignment horizontal="right"/>
      <protection locked="0"/>
    </xf>
    <xf numFmtId="0" fontId="27" fillId="0" borderId="0" xfId="0" applyNumberFormat="1" applyFont="1" applyFill="1" applyAlignment="1">
      <alignment/>
    </xf>
    <xf numFmtId="0" fontId="27" fillId="36" borderId="13" xfId="0" applyFont="1" applyFill="1" applyBorder="1" applyAlignment="1">
      <alignment/>
    </xf>
    <xf numFmtId="188" fontId="0" fillId="36" borderId="12" xfId="0" applyNumberFormat="1" applyFont="1" applyFill="1" applyBorder="1" applyAlignment="1">
      <alignment/>
    </xf>
    <xf numFmtId="188" fontId="27" fillId="36" borderId="13" xfId="0" applyNumberFormat="1" applyFont="1" applyFill="1" applyBorder="1" applyAlignment="1">
      <alignment vertical="center"/>
    </xf>
    <xf numFmtId="188" fontId="27" fillId="36" borderId="13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34" borderId="12" xfId="0" applyFont="1" applyFill="1" applyBorder="1" applyAlignment="1">
      <alignment horizontal="right"/>
    </xf>
    <xf numFmtId="49" fontId="27" fillId="0" borderId="15" xfId="198" applyNumberFormat="1" applyFont="1" applyBorder="1" applyAlignment="1">
      <alignment vertical="center" wrapText="1"/>
      <protection/>
    </xf>
    <xf numFmtId="0" fontId="27" fillId="0" borderId="15" xfId="198" applyFont="1" applyBorder="1" applyAlignment="1">
      <alignment vertical="center" wrapText="1"/>
      <protection/>
    </xf>
    <xf numFmtId="0" fontId="27" fillId="0" borderId="16" xfId="226" applyFont="1" applyBorder="1" applyAlignment="1" applyProtection="1">
      <alignment/>
      <protection locked="0"/>
    </xf>
    <xf numFmtId="0" fontId="36" fillId="0" borderId="0" xfId="227" applyFont="1" applyFill="1" applyBorder="1">
      <alignment/>
      <protection/>
    </xf>
    <xf numFmtId="0" fontId="36" fillId="0" borderId="0" xfId="227" applyFont="1" applyFill="1">
      <alignment/>
      <protection/>
    </xf>
    <xf numFmtId="0" fontId="37" fillId="0" borderId="0" xfId="227" applyFont="1" applyFill="1" applyAlignment="1">
      <alignment/>
      <protection/>
    </xf>
    <xf numFmtId="0" fontId="0" fillId="0" borderId="0" xfId="228" applyFont="1" applyFill="1">
      <alignment/>
      <protection/>
    </xf>
    <xf numFmtId="0" fontId="0" fillId="0" borderId="0" xfId="228" applyFont="1" applyFill="1" applyAlignment="1">
      <alignment horizontal="right"/>
      <protection/>
    </xf>
    <xf numFmtId="0" fontId="0" fillId="0" borderId="0" xfId="227" applyFont="1" applyFill="1">
      <alignment/>
      <protection/>
    </xf>
    <xf numFmtId="0" fontId="27" fillId="0" borderId="12" xfId="228" applyFont="1" applyFill="1" applyBorder="1" applyAlignment="1">
      <alignment horizontal="left" vertical="center" wrapText="1"/>
      <protection/>
    </xf>
    <xf numFmtId="0" fontId="27" fillId="0" borderId="12" xfId="228" applyFont="1" applyFill="1" applyBorder="1" applyAlignment="1">
      <alignment horizontal="center" vertical="center" wrapText="1"/>
      <protection/>
    </xf>
    <xf numFmtId="0" fontId="0" fillId="0" borderId="12" xfId="228" applyFont="1" applyFill="1" applyBorder="1" applyAlignment="1">
      <alignment/>
      <protection/>
    </xf>
    <xf numFmtId="0" fontId="0" fillId="0" borderId="12" xfId="228" applyFont="1" applyFill="1" applyBorder="1">
      <alignment/>
      <protection/>
    </xf>
    <xf numFmtId="0" fontId="0" fillId="34" borderId="12" xfId="228" applyFont="1" applyFill="1" applyBorder="1" applyAlignment="1">
      <alignment/>
      <protection/>
    </xf>
    <xf numFmtId="0" fontId="0" fillId="0" borderId="12" xfId="227" applyFont="1" applyFill="1" applyBorder="1">
      <alignment/>
      <protection/>
    </xf>
    <xf numFmtId="0" fontId="27" fillId="0" borderId="0" xfId="227" applyFont="1" applyFill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226" applyFont="1" applyProtection="1">
      <alignment/>
      <protection/>
    </xf>
    <xf numFmtId="0" fontId="0" fillId="0" borderId="16" xfId="226" applyFont="1" applyBorder="1" applyAlignment="1" applyProtection="1">
      <alignment/>
      <protection locked="0"/>
    </xf>
    <xf numFmtId="0" fontId="0" fillId="0" borderId="0" xfId="226" applyFont="1" applyBorder="1" applyProtection="1">
      <alignment/>
      <protection/>
    </xf>
    <xf numFmtId="0" fontId="0" fillId="0" borderId="0" xfId="226" applyFont="1" applyBorder="1" applyProtection="1">
      <alignment/>
      <protection locked="0"/>
    </xf>
    <xf numFmtId="0" fontId="0" fillId="0" borderId="0" xfId="226" applyFont="1" applyFill="1" applyProtection="1">
      <alignment/>
      <protection/>
    </xf>
    <xf numFmtId="0" fontId="38" fillId="0" borderId="0" xfId="226" applyFont="1" applyAlignment="1" applyProtection="1">
      <alignment horizontal="left"/>
      <protection/>
    </xf>
    <xf numFmtId="0" fontId="38" fillId="0" borderId="0" xfId="226" applyFont="1" applyAlignment="1" applyProtection="1">
      <alignment/>
      <protection/>
    </xf>
    <xf numFmtId="0" fontId="38" fillId="0" borderId="0" xfId="226" applyFont="1" applyProtection="1">
      <alignment/>
      <protection/>
    </xf>
    <xf numFmtId="0" fontId="0" fillId="0" borderId="0" xfId="226" applyFont="1" applyAlignment="1" applyProtection="1">
      <alignment horizontal="right"/>
      <protection/>
    </xf>
    <xf numFmtId="0" fontId="38" fillId="0" borderId="0" xfId="226" applyFont="1" applyFill="1" applyProtection="1">
      <alignment/>
      <protection/>
    </xf>
    <xf numFmtId="0" fontId="38" fillId="37" borderId="12" xfId="226" applyFont="1" applyFill="1" applyBorder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8" fillId="37" borderId="12" xfId="226" applyFont="1" applyFill="1" applyBorder="1" applyAlignment="1" applyProtection="1">
      <alignment horizontal="center" vertical="center" wrapText="1"/>
      <protection/>
    </xf>
    <xf numFmtId="0" fontId="38" fillId="37" borderId="12" xfId="0" applyFont="1" applyFill="1" applyBorder="1" applyAlignment="1" applyProtection="1">
      <alignment horizontal="center" vertical="center" wrapText="1"/>
      <protection/>
    </xf>
    <xf numFmtId="0" fontId="38" fillId="37" borderId="12" xfId="226" applyFont="1" applyFill="1" applyBorder="1" applyAlignment="1" applyProtection="1">
      <alignment horizontal="left" vertical="center"/>
      <protection/>
    </xf>
    <xf numFmtId="0" fontId="0" fillId="0" borderId="12" xfId="226" applyNumberFormat="1" applyFont="1" applyBorder="1" applyAlignment="1" applyProtection="1">
      <alignment horizontal="right"/>
      <protection locked="0"/>
    </xf>
    <xf numFmtId="0" fontId="0" fillId="0" borderId="12" xfId="226" applyNumberFormat="1" applyFont="1" applyFill="1" applyBorder="1" applyAlignment="1" applyProtection="1">
      <alignment horizontal="right"/>
      <protection locked="0"/>
    </xf>
    <xf numFmtId="0" fontId="0" fillId="4" borderId="12" xfId="226" applyNumberFormat="1" applyFont="1" applyFill="1" applyBorder="1" applyAlignment="1" applyProtection="1">
      <alignment horizontal="right"/>
      <protection/>
    </xf>
    <xf numFmtId="0" fontId="0" fillId="37" borderId="12" xfId="226" applyNumberFormat="1" applyFont="1" applyFill="1" applyBorder="1" applyAlignment="1" applyProtection="1">
      <alignment horizontal="right"/>
      <protection/>
    </xf>
    <xf numFmtId="0" fontId="0" fillId="7" borderId="12" xfId="226" applyNumberFormat="1" applyFont="1" applyFill="1" applyBorder="1" applyAlignment="1" applyProtection="1">
      <alignment horizontal="right"/>
      <protection/>
    </xf>
    <xf numFmtId="0" fontId="0" fillId="0" borderId="12" xfId="0" applyNumberFormat="1" applyFont="1" applyBorder="1" applyAlignment="1" applyProtection="1">
      <alignment horizontal="right"/>
      <protection locked="0"/>
    </xf>
    <xf numFmtId="16" fontId="38" fillId="37" borderId="12" xfId="226" applyNumberFormat="1" applyFont="1" applyFill="1" applyBorder="1" applyAlignment="1" applyProtection="1">
      <alignment horizontal="center" vertical="center"/>
      <protection/>
    </xf>
    <xf numFmtId="0" fontId="0" fillId="0" borderId="12" xfId="226" applyNumberFormat="1" applyFont="1" applyBorder="1" applyProtection="1">
      <alignment/>
      <protection locked="0"/>
    </xf>
    <xf numFmtId="0" fontId="0" fillId="0" borderId="12" xfId="0" applyNumberFormat="1" applyFont="1" applyBorder="1" applyAlignment="1" applyProtection="1">
      <alignment/>
      <protection locked="0"/>
    </xf>
    <xf numFmtId="0" fontId="0" fillId="37" borderId="12" xfId="226" applyNumberFormat="1" applyFont="1" applyFill="1" applyBorder="1" applyAlignment="1" applyProtection="1">
      <alignment horizontal="right"/>
      <protection locked="0"/>
    </xf>
    <xf numFmtId="0" fontId="0" fillId="0" borderId="12" xfId="226" applyNumberFormat="1" applyFont="1" applyFill="1" applyBorder="1" applyProtection="1">
      <alignment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38" fillId="37" borderId="12" xfId="226" applyFont="1" applyFill="1" applyBorder="1" applyAlignment="1" applyProtection="1">
      <alignment vertical="center" wrapText="1"/>
      <protection/>
    </xf>
    <xf numFmtId="0" fontId="38" fillId="37" borderId="12" xfId="226" applyFont="1" applyFill="1" applyBorder="1" applyAlignment="1" applyProtection="1">
      <alignment horizontal="left" vertical="center"/>
      <protection locked="0"/>
    </xf>
    <xf numFmtId="0" fontId="38" fillId="37" borderId="12" xfId="226" applyFont="1" applyFill="1" applyBorder="1" applyAlignment="1" applyProtection="1">
      <alignment horizontal="left" vertical="center" wrapText="1"/>
      <protection locked="0"/>
    </xf>
    <xf numFmtId="0" fontId="0" fillId="0" borderId="12" xfId="226" applyNumberFormat="1" applyFont="1" applyFill="1" applyBorder="1" applyAlignment="1" applyProtection="1">
      <alignment horizontal="right"/>
      <protection/>
    </xf>
    <xf numFmtId="0" fontId="38" fillId="37" borderId="12" xfId="226" applyFont="1" applyFill="1" applyBorder="1" applyAlignment="1" applyProtection="1">
      <alignment vertical="center"/>
      <protection/>
    </xf>
    <xf numFmtId="0" fontId="39" fillId="4" borderId="12" xfId="226" applyNumberFormat="1" applyFont="1" applyFill="1" applyBorder="1" applyAlignment="1" applyProtection="1">
      <alignment horizontal="right"/>
      <protection/>
    </xf>
    <xf numFmtId="0" fontId="39" fillId="7" borderId="12" xfId="226" applyNumberFormat="1" applyFont="1" applyFill="1" applyBorder="1" applyAlignment="1" applyProtection="1">
      <alignment horizontal="right"/>
      <protection/>
    </xf>
    <xf numFmtId="0" fontId="38" fillId="0" borderId="0" xfId="226" applyFont="1" applyAlignment="1" applyProtection="1">
      <alignment vertical="center"/>
      <protection/>
    </xf>
    <xf numFmtId="0" fontId="38" fillId="0" borderId="0" xfId="226" applyFont="1" applyBorder="1" applyProtection="1">
      <alignment/>
      <protection/>
    </xf>
    <xf numFmtId="0" fontId="38" fillId="0" borderId="0" xfId="0" applyFont="1" applyBorder="1" applyAlignment="1" applyProtection="1">
      <alignment/>
      <protection/>
    </xf>
    <xf numFmtId="3" fontId="40" fillId="0" borderId="0" xfId="225" applyNumberFormat="1" applyFont="1" applyFill="1" applyBorder="1" applyAlignment="1" applyProtection="1">
      <alignment wrapText="1"/>
      <protection/>
    </xf>
    <xf numFmtId="3" fontId="40" fillId="0" borderId="0" xfId="225" applyNumberFormat="1" applyFont="1" applyFill="1" applyBorder="1" applyAlignment="1" applyProtection="1">
      <alignment horizontal="right" wrapText="1"/>
      <protection/>
    </xf>
    <xf numFmtId="3" fontId="38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27" fillId="0" borderId="0" xfId="198" applyFont="1" applyAlignment="1" applyProtection="1">
      <alignment/>
      <protection/>
    </xf>
    <xf numFmtId="0" fontId="0" fillId="0" borderId="0" xfId="198" applyFont="1" applyProtection="1">
      <alignment/>
      <protection/>
    </xf>
    <xf numFmtId="0" fontId="0" fillId="0" borderId="0" xfId="198" applyFont="1" applyBorder="1" applyAlignment="1" applyProtection="1">
      <alignment/>
      <protection/>
    </xf>
    <xf numFmtId="0" fontId="0" fillId="0" borderId="0" xfId="198" applyFont="1" applyAlignment="1" applyProtection="1">
      <alignment/>
      <protection/>
    </xf>
    <xf numFmtId="0" fontId="0" fillId="0" borderId="0" xfId="198" applyFont="1" applyBorder="1" applyAlignment="1" applyProtection="1">
      <alignment horizontal="center"/>
      <protection/>
    </xf>
    <xf numFmtId="0" fontId="0" fillId="37" borderId="12" xfId="198" applyFont="1" applyFill="1" applyBorder="1" applyAlignment="1" applyProtection="1">
      <alignment horizontal="center" vertical="center" wrapText="1"/>
      <protection/>
    </xf>
    <xf numFmtId="0" fontId="4" fillId="37" borderId="12" xfId="198" applyFont="1" applyFill="1" applyBorder="1" applyAlignment="1" applyProtection="1">
      <alignment horizontal="center" vertical="center" wrapText="1"/>
      <protection/>
    </xf>
    <xf numFmtId="0" fontId="41" fillId="0" borderId="12" xfId="198" applyFont="1" applyBorder="1" applyAlignment="1" applyProtection="1">
      <alignment horizontal="center" vertical="center" wrapText="1"/>
      <protection locked="0"/>
    </xf>
    <xf numFmtId="0" fontId="41" fillId="0" borderId="12" xfId="198" applyFont="1" applyFill="1" applyBorder="1" applyAlignment="1" applyProtection="1">
      <alignment horizontal="center" vertical="center" wrapText="1"/>
      <protection locked="0"/>
    </xf>
    <xf numFmtId="0" fontId="41" fillId="4" borderId="12" xfId="198" applyFont="1" applyFill="1" applyBorder="1" applyAlignment="1" applyProtection="1">
      <alignment horizontal="center" vertical="center" wrapText="1"/>
      <protection/>
    </xf>
    <xf numFmtId="0" fontId="41" fillId="7" borderId="12" xfId="198" applyFont="1" applyFill="1" applyBorder="1" applyAlignment="1" applyProtection="1">
      <alignment horizontal="center" vertical="center" wrapText="1"/>
      <protection/>
    </xf>
    <xf numFmtId="0" fontId="41" fillId="0" borderId="12" xfId="198" applyFont="1" applyBorder="1" applyAlignment="1" applyProtection="1">
      <alignment horizontal="center" vertical="center"/>
      <protection locked="0"/>
    </xf>
    <xf numFmtId="0" fontId="41" fillId="7" borderId="12" xfId="198" applyFont="1" applyFill="1" applyBorder="1" applyAlignment="1" applyProtection="1">
      <alignment horizontal="center" vertical="center"/>
      <protection/>
    </xf>
    <xf numFmtId="0" fontId="41" fillId="0" borderId="12" xfId="198" applyFont="1" applyFill="1" applyBorder="1" applyAlignment="1" applyProtection="1">
      <alignment horizontal="center" vertical="center" wrapText="1"/>
      <protection/>
    </xf>
    <xf numFmtId="0" fontId="0" fillId="37" borderId="12" xfId="198" applyFont="1" applyFill="1" applyBorder="1" applyAlignment="1" applyProtection="1">
      <alignment horizontal="center" vertical="top" wrapText="1"/>
      <protection/>
    </xf>
    <xf numFmtId="0" fontId="0" fillId="37" borderId="12" xfId="198" applyFont="1" applyFill="1" applyBorder="1" applyAlignment="1" applyProtection="1">
      <alignment horizontal="center" vertical="center"/>
      <protection/>
    </xf>
    <xf numFmtId="0" fontId="27" fillId="37" borderId="12" xfId="198" applyFont="1" applyFill="1" applyBorder="1" applyAlignment="1" applyProtection="1">
      <alignment horizontal="right"/>
      <protection/>
    </xf>
    <xf numFmtId="0" fontId="39" fillId="4" borderId="12" xfId="198" applyFont="1" applyFill="1" applyBorder="1" applyAlignment="1" applyProtection="1">
      <alignment horizontal="center" vertical="center"/>
      <protection/>
    </xf>
    <xf numFmtId="0" fontId="39" fillId="4" borderId="12" xfId="198" applyFont="1" applyFill="1" applyBorder="1" applyAlignment="1" applyProtection="1">
      <alignment horizontal="center" vertical="center" wrapText="1"/>
      <protection/>
    </xf>
    <xf numFmtId="0" fontId="39" fillId="7" borderId="12" xfId="198" applyFont="1" applyFill="1" applyBorder="1" applyAlignment="1" applyProtection="1">
      <alignment horizontal="center" vertical="center" wrapText="1"/>
      <protection/>
    </xf>
    <xf numFmtId="0" fontId="39" fillId="7" borderId="12" xfId="198" applyFont="1" applyFill="1" applyBorder="1" applyAlignment="1" applyProtection="1">
      <alignment horizontal="center" vertical="center"/>
      <protection/>
    </xf>
    <xf numFmtId="0" fontId="39" fillId="0" borderId="0" xfId="198" applyFont="1" applyAlignment="1" applyProtection="1">
      <alignment wrapText="1"/>
      <protection/>
    </xf>
    <xf numFmtId="0" fontId="39" fillId="0" borderId="0" xfId="198" applyFont="1" applyProtection="1">
      <alignment/>
      <protection/>
    </xf>
    <xf numFmtId="0" fontId="41" fillId="0" borderId="0" xfId="198" applyFont="1" applyProtection="1">
      <alignment/>
      <protection/>
    </xf>
    <xf numFmtId="0" fontId="27" fillId="0" borderId="0" xfId="198" applyFont="1" applyAlignment="1" applyProtection="1">
      <alignment horizontal="center" wrapText="1"/>
      <protection/>
    </xf>
    <xf numFmtId="0" fontId="0" fillId="0" borderId="0" xfId="198" applyFont="1" applyAlignment="1" applyProtection="1">
      <alignment wrapText="1"/>
      <protection/>
    </xf>
    <xf numFmtId="0" fontId="0" fillId="0" borderId="0" xfId="198" applyFont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4" borderId="12" xfId="0" applyFont="1" applyFill="1" applyBorder="1" applyAlignment="1" applyProtection="1">
      <alignment horizontal="center" wrapText="1"/>
      <protection locked="0"/>
    </xf>
    <xf numFmtId="0" fontId="0" fillId="7" borderId="12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27" fillId="37" borderId="12" xfId="0" applyFont="1" applyFill="1" applyBorder="1" applyAlignment="1" applyProtection="1">
      <alignment horizontal="right" wrapText="1"/>
      <protection/>
    </xf>
    <xf numFmtId="0" fontId="39" fillId="4" borderId="12" xfId="0" applyFont="1" applyFill="1" applyBorder="1" applyAlignment="1" applyProtection="1">
      <alignment horizontal="right" wrapText="1"/>
      <protection/>
    </xf>
    <xf numFmtId="0" fontId="39" fillId="4" borderId="12" xfId="0" applyFont="1" applyFill="1" applyBorder="1" applyAlignment="1" applyProtection="1">
      <alignment horizontal="center" wrapText="1"/>
      <protection/>
    </xf>
    <xf numFmtId="0" fontId="39" fillId="7" borderId="12" xfId="0" applyFont="1" applyFill="1" applyBorder="1" applyAlignment="1" applyProtection="1">
      <alignment horizontal="center" wrapText="1"/>
      <protection/>
    </xf>
    <xf numFmtId="0" fontId="39" fillId="0" borderId="12" xfId="0" applyFont="1" applyFill="1" applyBorder="1" applyAlignment="1" applyProtection="1">
      <alignment horizontal="center" wrapText="1"/>
      <protection/>
    </xf>
    <xf numFmtId="0" fontId="36" fillId="0" borderId="0" xfId="226" applyFont="1" applyProtection="1">
      <alignment/>
      <protection/>
    </xf>
    <xf numFmtId="0" fontId="0" fillId="0" borderId="0" xfId="226" applyFont="1" applyAlignment="1" applyProtection="1">
      <alignment wrapText="1"/>
      <protection/>
    </xf>
    <xf numFmtId="0" fontId="0" fillId="0" borderId="12" xfId="222" applyFont="1" applyBorder="1" applyAlignment="1" applyProtection="1">
      <alignment vertical="center" wrapText="1"/>
      <protection/>
    </xf>
    <xf numFmtId="0" fontId="38" fillId="0" borderId="0" xfId="226" applyFont="1" applyFill="1" applyBorder="1" applyAlignment="1" applyProtection="1">
      <alignment vertical="center"/>
      <protection/>
    </xf>
    <xf numFmtId="0" fontId="38" fillId="0" borderId="0" xfId="226" applyFont="1" applyAlignment="1" applyProtection="1">
      <alignment wrapText="1"/>
      <protection/>
    </xf>
    <xf numFmtId="0" fontId="0" fillId="0" borderId="0" xfId="0" applyFont="1" applyAlignment="1" applyProtection="1">
      <alignment horizontal="right"/>
      <protection/>
    </xf>
    <xf numFmtId="0" fontId="0" fillId="0" borderId="12" xfId="198" applyFont="1" applyBorder="1" applyProtection="1">
      <alignment/>
      <protection locked="0"/>
    </xf>
    <xf numFmtId="0" fontId="0" fillId="0" borderId="12" xfId="226" applyNumberFormat="1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2" xfId="222" applyFont="1" applyBorder="1" applyAlignment="1" applyProtection="1">
      <alignment wrapText="1"/>
      <protection locked="0"/>
    </xf>
    <xf numFmtId="0" fontId="0" fillId="0" borderId="0" xfId="222" applyFont="1" applyProtection="1">
      <alignment/>
      <protection/>
    </xf>
    <xf numFmtId="0" fontId="27" fillId="0" borderId="12" xfId="222" applyFont="1" applyBorder="1" applyAlignment="1" applyProtection="1">
      <alignment horizontal="right" vertical="center"/>
      <protection/>
    </xf>
    <xf numFmtId="0" fontId="39" fillId="0" borderId="12" xfId="226" applyNumberFormat="1" applyFont="1" applyFill="1" applyBorder="1" applyAlignment="1" applyProtection="1">
      <alignment horizontal="right"/>
      <protection/>
    </xf>
    <xf numFmtId="0" fontId="0" fillId="0" borderId="0" xfId="221" applyFont="1" applyProtection="1">
      <alignment/>
      <protection/>
    </xf>
    <xf numFmtId="188" fontId="38" fillId="0" borderId="0" xfId="226" applyNumberFormat="1" applyFont="1" applyProtection="1">
      <alignment/>
      <protection/>
    </xf>
    <xf numFmtId="49" fontId="27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35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top" wrapText="1"/>
    </xf>
    <xf numFmtId="188" fontId="0" fillId="0" borderId="12" xfId="0" applyNumberFormat="1" applyFont="1" applyFill="1" applyBorder="1" applyAlignment="1">
      <alignment/>
    </xf>
    <xf numFmtId="0" fontId="0" fillId="36" borderId="12" xfId="0" applyFont="1" applyFill="1" applyBorder="1" applyAlignment="1">
      <alignment vertical="center"/>
    </xf>
    <xf numFmtId="0" fontId="27" fillId="35" borderId="12" xfId="0" applyFont="1" applyFill="1" applyBorder="1" applyAlignment="1">
      <alignment horizontal="center" vertical="center" wrapText="1"/>
    </xf>
    <xf numFmtId="49" fontId="27" fillId="35" borderId="12" xfId="0" applyNumberFormat="1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left" vertical="center" wrapText="1"/>
    </xf>
    <xf numFmtId="0" fontId="0" fillId="36" borderId="12" xfId="0" applyFont="1" applyFill="1" applyBorder="1" applyAlignment="1">
      <alignment horizontal="center" vertical="center" wrapText="1"/>
    </xf>
    <xf numFmtId="49" fontId="0" fillId="36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right" wrapText="1"/>
    </xf>
    <xf numFmtId="0" fontId="28" fillId="0" borderId="12" xfId="0" applyFont="1" applyBorder="1" applyAlignment="1" applyProtection="1">
      <alignment horizontal="center" vertical="top" wrapText="1" readingOrder="1"/>
      <protection locked="0"/>
    </xf>
    <xf numFmtId="0" fontId="28" fillId="0" borderId="12" xfId="0" applyFont="1" applyBorder="1" applyAlignment="1" applyProtection="1">
      <alignment horizontal="left" vertical="top" wrapText="1" readingOrder="1"/>
      <protection locked="0"/>
    </xf>
    <xf numFmtId="49" fontId="6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49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42" fillId="36" borderId="12" xfId="0" applyFont="1" applyFill="1" applyBorder="1" applyAlignment="1">
      <alignment vertical="top" wrapText="1"/>
    </xf>
    <xf numFmtId="0" fontId="27" fillId="0" borderId="0" xfId="0" applyFont="1" applyFill="1" applyAlignment="1">
      <alignment horizontal="left"/>
    </xf>
    <xf numFmtId="49" fontId="27" fillId="0" borderId="0" xfId="0" applyNumberFormat="1" applyFont="1" applyFill="1" applyAlignment="1">
      <alignment horizontal="center"/>
    </xf>
    <xf numFmtId="0" fontId="0" fillId="0" borderId="12" xfId="0" applyFont="1" applyFill="1" applyBorder="1" applyAlignment="1">
      <alignment horizontal="right" vertical="center" wrapText="1"/>
    </xf>
    <xf numFmtId="0" fontId="0" fillId="36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right" vertical="center"/>
    </xf>
    <xf numFmtId="0" fontId="0" fillId="36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36" borderId="12" xfId="0" applyNumberFormat="1" applyFont="1" applyFill="1" applyBorder="1" applyAlignment="1">
      <alignment horizontal="center" vertical="top" wrapText="1"/>
    </xf>
    <xf numFmtId="49" fontId="0" fillId="36" borderId="12" xfId="0" applyNumberFormat="1" applyFont="1" applyFill="1" applyBorder="1" applyAlignment="1">
      <alignment horizontal="center" vertical="top" wrapText="1"/>
    </xf>
    <xf numFmtId="0" fontId="0" fillId="36" borderId="12" xfId="0" applyNumberFormat="1" applyFont="1" applyFill="1" applyBorder="1" applyAlignment="1">
      <alignment vertical="top" wrapText="1"/>
    </xf>
    <xf numFmtId="0" fontId="28" fillId="36" borderId="12" xfId="0" applyFont="1" applyFill="1" applyBorder="1" applyAlignment="1" applyProtection="1">
      <alignment horizontal="center" vertical="top" wrapText="1" readingOrder="1"/>
      <protection locked="0"/>
    </xf>
    <xf numFmtId="0" fontId="28" fillId="36" borderId="12" xfId="0" applyFont="1" applyFill="1" applyBorder="1" applyAlignment="1" applyProtection="1">
      <alignment horizontal="left" vertical="top" wrapText="1" readingOrder="1"/>
      <protection locked="0"/>
    </xf>
    <xf numFmtId="0" fontId="0" fillId="36" borderId="12" xfId="224" applyFont="1" applyFill="1" applyBorder="1" applyAlignment="1">
      <alignment horizontal="center" vertical="top" wrapText="1"/>
      <protection/>
    </xf>
    <xf numFmtId="0" fontId="0" fillId="36" borderId="12" xfId="223" applyFont="1" applyFill="1" applyBorder="1" applyAlignment="1">
      <alignment horizontal="left" vertical="top" wrapText="1"/>
      <protection/>
    </xf>
    <xf numFmtId="0" fontId="0" fillId="36" borderId="12" xfId="0" applyFont="1" applyFill="1" applyBorder="1" applyAlignment="1">
      <alignment vertical="center" wrapText="1"/>
    </xf>
    <xf numFmtId="0" fontId="0" fillId="35" borderId="12" xfId="224" applyFont="1" applyFill="1" applyBorder="1" applyAlignment="1">
      <alignment horizontal="center" vertical="top" wrapText="1"/>
      <protection/>
    </xf>
    <xf numFmtId="0" fontId="27" fillId="35" borderId="12" xfId="223" applyFont="1" applyFill="1" applyBorder="1" applyAlignment="1">
      <alignment horizontal="center" vertical="center" wrapText="1"/>
      <protection/>
    </xf>
    <xf numFmtId="0" fontId="0" fillId="35" borderId="12" xfId="223" applyFont="1" applyFill="1" applyBorder="1" applyAlignment="1">
      <alignment horizontal="left" vertical="top" wrapText="1"/>
      <protection/>
    </xf>
    <xf numFmtId="0" fontId="0" fillId="0" borderId="12" xfId="0" applyFont="1" applyFill="1" applyBorder="1" applyAlignment="1">
      <alignment vertical="center"/>
    </xf>
    <xf numFmtId="49" fontId="4" fillId="36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42" fillId="36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7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0" fontId="35" fillId="0" borderId="12" xfId="0" applyFont="1" applyFill="1" applyBorder="1" applyAlignment="1">
      <alignment horizontal="center" vertical="center"/>
    </xf>
    <xf numFmtId="0" fontId="0" fillId="38" borderId="12" xfId="190" applyFont="1" applyFill="1" applyBorder="1" applyAlignment="1">
      <alignment horizontal="center" vertical="top" wrapText="1"/>
    </xf>
    <xf numFmtId="49" fontId="0" fillId="38" borderId="12" xfId="190" applyNumberFormat="1" applyFont="1" applyFill="1" applyBorder="1" applyAlignment="1">
      <alignment horizontal="center" vertical="top" wrapText="1"/>
    </xf>
    <xf numFmtId="0" fontId="0" fillId="38" borderId="12" xfId="19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wrapText="1"/>
    </xf>
    <xf numFmtId="0" fontId="0" fillId="34" borderId="12" xfId="0" applyFont="1" applyFill="1" applyBorder="1" applyAlignment="1">
      <alignment/>
    </xf>
    <xf numFmtId="49" fontId="0" fillId="34" borderId="12" xfId="224" applyNumberFormat="1" applyFont="1" applyFill="1" applyBorder="1" applyAlignment="1">
      <alignment horizontal="center" vertical="top" wrapText="1"/>
      <protection/>
    </xf>
    <xf numFmtId="0" fontId="0" fillId="36" borderId="12" xfId="0" applyFont="1" applyFill="1" applyBorder="1" applyAlignment="1">
      <alignment/>
    </xf>
    <xf numFmtId="0" fontId="0" fillId="34" borderId="12" xfId="190" applyFont="1" applyFill="1" applyBorder="1" applyAlignment="1">
      <alignment horizontal="center" vertical="top" wrapText="1"/>
    </xf>
    <xf numFmtId="49" fontId="0" fillId="34" borderId="12" xfId="190" applyNumberFormat="1" applyFont="1" applyFill="1" applyBorder="1" applyAlignment="1">
      <alignment horizontal="center" vertical="top" wrapText="1"/>
    </xf>
    <xf numFmtId="0" fontId="0" fillId="34" borderId="12" xfId="190" applyFont="1" applyFill="1" applyBorder="1" applyAlignment="1">
      <alignment horizontal="left" vertical="top" wrapText="1"/>
    </xf>
    <xf numFmtId="0" fontId="0" fillId="39" borderId="12" xfId="170" applyFont="1" applyFill="1" applyBorder="1" applyAlignment="1">
      <alignment horizontal="center" vertical="top" wrapText="1"/>
    </xf>
    <xf numFmtId="49" fontId="0" fillId="39" borderId="12" xfId="170" applyNumberFormat="1" applyFont="1" applyFill="1" applyBorder="1" applyAlignment="1">
      <alignment horizontal="center" vertical="top" wrapText="1"/>
    </xf>
    <xf numFmtId="0" fontId="0" fillId="39" borderId="12" xfId="170" applyFont="1" applyFill="1" applyBorder="1" applyAlignment="1">
      <alignment horizontal="left" vertical="top" wrapText="1"/>
    </xf>
    <xf numFmtId="0" fontId="0" fillId="0" borderId="12" xfId="224" applyFont="1" applyFill="1" applyBorder="1" applyAlignment="1">
      <alignment horizontal="center" vertical="top" wrapText="1"/>
      <protection/>
    </xf>
    <xf numFmtId="49" fontId="0" fillId="0" borderId="12" xfId="224" applyNumberFormat="1" applyFont="1" applyFill="1" applyBorder="1" applyAlignment="1">
      <alignment horizontal="center" vertical="top" wrapText="1"/>
      <protection/>
    </xf>
    <xf numFmtId="0" fontId="27" fillId="0" borderId="12" xfId="223" applyFont="1" applyFill="1" applyBorder="1" applyAlignment="1">
      <alignment horizontal="left" vertical="top" wrapText="1"/>
      <protection/>
    </xf>
    <xf numFmtId="0" fontId="0" fillId="0" borderId="12" xfId="223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 horizontal="center"/>
    </xf>
    <xf numFmtId="0" fontId="42" fillId="36" borderId="12" xfId="0" applyFont="1" applyFill="1" applyBorder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top" wrapText="1"/>
    </xf>
    <xf numFmtId="0" fontId="0" fillId="0" borderId="12" xfId="0" applyNumberFormat="1" applyFont="1" applyFill="1" applyBorder="1" applyAlignment="1">
      <alignment vertical="top" wrapText="1"/>
    </xf>
    <xf numFmtId="49" fontId="0" fillId="0" borderId="12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vertical="top" wrapText="1"/>
    </xf>
    <xf numFmtId="0" fontId="27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36" fillId="0" borderId="0" xfId="0" applyNumberFormat="1" applyFont="1" applyFill="1" applyAlignment="1">
      <alignment/>
    </xf>
    <xf numFmtId="0" fontId="42" fillId="36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/>
    </xf>
    <xf numFmtId="0" fontId="0" fillId="38" borderId="12" xfId="190" applyFont="1" applyFill="1" applyBorder="1" applyAlignment="1">
      <alignment horizontal="center" wrapText="1"/>
    </xf>
    <xf numFmtId="0" fontId="38" fillId="0" borderId="16" xfId="226" applyFont="1" applyBorder="1" applyProtection="1">
      <alignment/>
      <protection/>
    </xf>
    <xf numFmtId="0" fontId="27" fillId="0" borderId="0" xfId="226" applyFont="1" applyBorder="1" applyAlignment="1" applyProtection="1">
      <alignment/>
      <protection locked="0"/>
    </xf>
    <xf numFmtId="0" fontId="27" fillId="40" borderId="12" xfId="228" applyFont="1" applyFill="1" applyBorder="1" applyAlignment="1">
      <alignment/>
      <protection/>
    </xf>
    <xf numFmtId="0" fontId="27" fillId="40" borderId="12" xfId="228" applyFont="1" applyFill="1" applyBorder="1">
      <alignment/>
      <protection/>
    </xf>
    <xf numFmtId="0" fontId="27" fillId="40" borderId="12" xfId="227" applyFont="1" applyFill="1" applyBorder="1">
      <alignment/>
      <protection/>
    </xf>
    <xf numFmtId="0" fontId="0" fillId="40" borderId="12" xfId="227" applyFont="1" applyFill="1" applyBorder="1">
      <alignment/>
      <protection/>
    </xf>
    <xf numFmtId="0" fontId="4" fillId="0" borderId="17" xfId="226" applyNumberFormat="1" applyFont="1" applyBorder="1" applyAlignment="1" applyProtection="1">
      <alignment horizontal="right"/>
      <protection locked="0"/>
    </xf>
    <xf numFmtId="0" fontId="4" fillId="0" borderId="12" xfId="226" applyNumberFormat="1" applyFont="1" applyBorder="1" applyAlignment="1" applyProtection="1">
      <alignment horizontal="right"/>
      <protection locked="0"/>
    </xf>
    <xf numFmtId="0" fontId="4" fillId="0" borderId="12" xfId="226" applyNumberFormat="1" applyFont="1" applyFill="1" applyBorder="1" applyAlignment="1" applyProtection="1">
      <alignment horizontal="right"/>
      <protection/>
    </xf>
    <xf numFmtId="0" fontId="4" fillId="36" borderId="12" xfId="226" applyNumberFormat="1" applyFont="1" applyFill="1" applyBorder="1" applyAlignment="1" applyProtection="1">
      <alignment horizontal="right"/>
      <protection/>
    </xf>
    <xf numFmtId="0" fontId="4" fillId="0" borderId="12" xfId="226" applyNumberFormat="1" applyFont="1" applyFill="1" applyBorder="1" applyAlignment="1" applyProtection="1">
      <alignment horizontal="right"/>
      <protection locked="0"/>
    </xf>
    <xf numFmtId="0" fontId="4" fillId="36" borderId="12" xfId="226" applyNumberFormat="1" applyFont="1" applyFill="1" applyBorder="1" applyAlignment="1" applyProtection="1">
      <alignment horizontal="right"/>
      <protection locked="0"/>
    </xf>
    <xf numFmtId="0" fontId="0" fillId="0" borderId="0" xfId="226" applyFont="1" applyBorder="1" applyAlignment="1" applyProtection="1">
      <alignment/>
      <protection locked="0"/>
    </xf>
    <xf numFmtId="0" fontId="27" fillId="0" borderId="0" xfId="198" applyFont="1" applyBorder="1" applyAlignment="1" applyProtection="1">
      <alignment horizontal="center" wrapText="1"/>
      <protection/>
    </xf>
    <xf numFmtId="0" fontId="0" fillId="0" borderId="0" xfId="198" applyFont="1">
      <alignment/>
      <protection/>
    </xf>
    <xf numFmtId="0" fontId="0" fillId="0" borderId="0" xfId="198" applyFont="1" applyFill="1" applyBorder="1" applyAlignment="1">
      <alignment/>
      <protection/>
    </xf>
    <xf numFmtId="0" fontId="0" fillId="0" borderId="0" xfId="198" applyFont="1" applyBorder="1">
      <alignment/>
      <protection/>
    </xf>
    <xf numFmtId="0" fontId="27" fillId="0" borderId="0" xfId="198" applyFont="1" applyBorder="1">
      <alignment/>
      <protection/>
    </xf>
    <xf numFmtId="0" fontId="0" fillId="0" borderId="16" xfId="198" applyFont="1" applyBorder="1">
      <alignment/>
      <protection/>
    </xf>
    <xf numFmtId="0" fontId="0" fillId="0" borderId="0" xfId="198" applyFont="1" applyBorder="1" applyAlignment="1">
      <alignment horizontal="right"/>
      <protection/>
    </xf>
    <xf numFmtId="0" fontId="9" fillId="0" borderId="10" xfId="243" applyFont="1" applyFill="1" applyAlignment="1">
      <alignment/>
    </xf>
    <xf numFmtId="0" fontId="9" fillId="0" borderId="10" xfId="243" applyFont="1" applyFill="1" applyAlignment="1">
      <alignment vertical="center" wrapText="1"/>
    </xf>
    <xf numFmtId="0" fontId="9" fillId="0" borderId="10" xfId="243" applyFont="1" applyFill="1" applyAlignment="1">
      <alignment horizontal="center" vertical="center" wrapText="1"/>
    </xf>
    <xf numFmtId="0" fontId="9" fillId="0" borderId="18" xfId="243" applyFont="1" applyFill="1" applyBorder="1" applyAlignment="1">
      <alignment/>
    </xf>
    <xf numFmtId="0" fontId="0" fillId="0" borderId="0" xfId="198" applyFont="1" applyFill="1">
      <alignment/>
      <protection/>
    </xf>
    <xf numFmtId="0" fontId="0" fillId="0" borderId="0" xfId="198" applyFont="1" applyFill="1" applyBorder="1" applyAlignment="1" applyProtection="1">
      <alignment/>
      <protection locked="0"/>
    </xf>
    <xf numFmtId="0" fontId="27" fillId="40" borderId="12" xfId="0" applyFont="1" applyFill="1" applyBorder="1" applyAlignment="1">
      <alignment horizontal="center" vertical="center" wrapText="1"/>
    </xf>
    <xf numFmtId="49" fontId="27" fillId="40" borderId="12" xfId="0" applyNumberFormat="1" applyFont="1" applyFill="1" applyBorder="1" applyAlignment="1">
      <alignment horizontal="center" vertical="center" wrapText="1"/>
    </xf>
    <xf numFmtId="0" fontId="27" fillId="40" borderId="12" xfId="0" applyFont="1" applyFill="1" applyBorder="1" applyAlignment="1">
      <alignment vertical="top" wrapText="1"/>
    </xf>
    <xf numFmtId="0" fontId="27" fillId="40" borderId="12" xfId="0" applyFont="1" applyFill="1" applyBorder="1" applyAlignment="1">
      <alignment/>
    </xf>
    <xf numFmtId="188" fontId="27" fillId="40" borderId="12" xfId="0" applyNumberFormat="1" applyFont="1" applyFill="1" applyBorder="1" applyAlignment="1">
      <alignment/>
    </xf>
    <xf numFmtId="0" fontId="27" fillId="40" borderId="14" xfId="0" applyFont="1" applyFill="1" applyBorder="1" applyAlignment="1">
      <alignment vertical="center"/>
    </xf>
    <xf numFmtId="0" fontId="27" fillId="40" borderId="14" xfId="0" applyFont="1" applyFill="1" applyBorder="1" applyAlignment="1">
      <alignment vertical="center" wrapText="1"/>
    </xf>
    <xf numFmtId="0" fontId="27" fillId="40" borderId="12" xfId="0" applyFont="1" applyFill="1" applyBorder="1" applyAlignment="1">
      <alignment vertical="center"/>
    </xf>
    <xf numFmtId="0" fontId="27" fillId="40" borderId="12" xfId="0" applyFont="1" applyFill="1" applyBorder="1" applyAlignment="1">
      <alignment horizontal="left" vertical="center"/>
    </xf>
    <xf numFmtId="49" fontId="8" fillId="40" borderId="12" xfId="0" applyNumberFormat="1" applyFont="1" applyFill="1" applyBorder="1" applyAlignment="1">
      <alignment horizontal="center" vertical="center" wrapText="1"/>
    </xf>
    <xf numFmtId="0" fontId="27" fillId="40" borderId="12" xfId="0" applyFont="1" applyFill="1" applyBorder="1" applyAlignment="1">
      <alignment horizontal="center" vertical="center"/>
    </xf>
    <xf numFmtId="49" fontId="8" fillId="40" borderId="12" xfId="0" applyNumberFormat="1" applyFont="1" applyFill="1" applyBorder="1" applyAlignment="1">
      <alignment horizontal="center" vertical="center"/>
    </xf>
    <xf numFmtId="0" fontId="0" fillId="40" borderId="12" xfId="0" applyFont="1" applyFill="1" applyBorder="1" applyAlignment="1">
      <alignment horizontal="center" vertical="center"/>
    </xf>
    <xf numFmtId="49" fontId="0" fillId="40" borderId="12" xfId="0" applyNumberFormat="1" applyFont="1" applyFill="1" applyBorder="1" applyAlignment="1">
      <alignment horizontal="center" vertical="center"/>
    </xf>
    <xf numFmtId="0" fontId="27" fillId="40" borderId="12" xfId="0" applyFont="1" applyFill="1" applyBorder="1" applyAlignment="1">
      <alignment horizontal="right" vertical="center"/>
    </xf>
    <xf numFmtId="0" fontId="43" fillId="40" borderId="12" xfId="0" applyFont="1" applyFill="1" applyBorder="1" applyAlignment="1">
      <alignment horizontal="left" vertical="center" wrapText="1"/>
    </xf>
    <xf numFmtId="0" fontId="27" fillId="40" borderId="12" xfId="0" applyFont="1" applyFill="1" applyBorder="1" applyAlignment="1">
      <alignment horizontal="right" vertical="center" wrapText="1"/>
    </xf>
    <xf numFmtId="0" fontId="43" fillId="40" borderId="12" xfId="0" applyFont="1" applyFill="1" applyBorder="1" applyAlignment="1">
      <alignment horizontal="left" vertical="center"/>
    </xf>
    <xf numFmtId="0" fontId="27" fillId="40" borderId="12" xfId="0" applyFont="1" applyFill="1" applyBorder="1" applyAlignment="1">
      <alignment wrapText="1"/>
    </xf>
    <xf numFmtId="0" fontId="0" fillId="40" borderId="12" xfId="0" applyFont="1" applyFill="1" applyBorder="1" applyAlignment="1">
      <alignment horizontal="right" vertical="center"/>
    </xf>
    <xf numFmtId="0" fontId="0" fillId="40" borderId="12" xfId="0" applyFont="1" applyFill="1" applyBorder="1" applyAlignment="1">
      <alignment/>
    </xf>
    <xf numFmtId="188" fontId="0" fillId="40" borderId="12" xfId="0" applyNumberFormat="1" applyFont="1" applyFill="1" applyBorder="1" applyAlignment="1">
      <alignment/>
    </xf>
    <xf numFmtId="0" fontId="27" fillId="40" borderId="12" xfId="0" applyFont="1" applyFill="1" applyBorder="1" applyAlignment="1">
      <alignment horizontal="left" vertical="center" wrapText="1"/>
    </xf>
    <xf numFmtId="0" fontId="27" fillId="40" borderId="12" xfId="0" applyFont="1" applyFill="1" applyBorder="1" applyAlignment="1">
      <alignment horizontal="center" wrapText="1"/>
    </xf>
    <xf numFmtId="49" fontId="27" fillId="40" borderId="12" xfId="0" applyNumberFormat="1" applyFont="1" applyFill="1" applyBorder="1" applyAlignment="1">
      <alignment horizontal="center" wrapText="1"/>
    </xf>
    <xf numFmtId="0" fontId="27" fillId="40" borderId="12" xfId="0" applyFont="1" applyFill="1" applyBorder="1" applyAlignment="1">
      <alignment vertical="center" wrapText="1"/>
    </xf>
    <xf numFmtId="0" fontId="27" fillId="40" borderId="12" xfId="0" applyFont="1" applyFill="1" applyBorder="1" applyAlignment="1">
      <alignment/>
    </xf>
    <xf numFmtId="0" fontId="27" fillId="40" borderId="12" xfId="224" applyFont="1" applyFill="1" applyBorder="1" applyAlignment="1">
      <alignment horizontal="center" vertical="top" wrapText="1"/>
      <protection/>
    </xf>
    <xf numFmtId="49" fontId="27" fillId="40" borderId="12" xfId="224" applyNumberFormat="1" applyFont="1" applyFill="1" applyBorder="1" applyAlignment="1">
      <alignment horizontal="center" vertical="top" wrapText="1"/>
      <protection/>
    </xf>
    <xf numFmtId="0" fontId="27" fillId="40" borderId="12" xfId="223" applyFont="1" applyFill="1" applyBorder="1" applyAlignment="1">
      <alignment horizontal="left" vertical="top" wrapText="1"/>
      <protection/>
    </xf>
    <xf numFmtId="0" fontId="27" fillId="40" borderId="12" xfId="0" applyFont="1" applyFill="1" applyBorder="1" applyAlignment="1">
      <alignment horizontal="center" vertical="top" wrapText="1"/>
    </xf>
    <xf numFmtId="49" fontId="27" fillId="40" borderId="12" xfId="0" applyNumberFormat="1" applyFont="1" applyFill="1" applyBorder="1" applyAlignment="1">
      <alignment horizontal="center" vertical="top" wrapText="1"/>
    </xf>
    <xf numFmtId="0" fontId="0" fillId="40" borderId="12" xfId="190" applyFont="1" applyFill="1" applyBorder="1" applyAlignment="1">
      <alignment horizontal="center" vertical="top" wrapText="1"/>
    </xf>
    <xf numFmtId="49" fontId="0" fillId="40" borderId="12" xfId="190" applyNumberFormat="1" applyFont="1" applyFill="1" applyBorder="1" applyAlignment="1">
      <alignment horizontal="center" vertical="top" wrapText="1"/>
    </xf>
    <xf numFmtId="0" fontId="27" fillId="40" borderId="12" xfId="190" applyFont="1" applyFill="1" applyBorder="1" applyAlignment="1">
      <alignment horizontal="center" vertical="top" wrapText="1"/>
    </xf>
    <xf numFmtId="49" fontId="27" fillId="40" borderId="12" xfId="190" applyNumberFormat="1" applyFont="1" applyFill="1" applyBorder="1" applyAlignment="1">
      <alignment horizontal="center" vertical="top" wrapText="1"/>
    </xf>
    <xf numFmtId="0" fontId="0" fillId="40" borderId="12" xfId="0" applyFont="1" applyFill="1" applyBorder="1" applyAlignment="1">
      <alignment horizontal="center" vertical="top" wrapText="1"/>
    </xf>
    <xf numFmtId="49" fontId="0" fillId="40" borderId="12" xfId="0" applyNumberFormat="1" applyFont="1" applyFill="1" applyBorder="1" applyAlignment="1">
      <alignment horizontal="center" vertical="top" wrapText="1"/>
    </xf>
    <xf numFmtId="0" fontId="0" fillId="40" borderId="12" xfId="224" applyFont="1" applyFill="1" applyBorder="1" applyAlignment="1">
      <alignment horizontal="center" vertical="top" wrapText="1"/>
      <protection/>
    </xf>
    <xf numFmtId="49" fontId="0" fillId="40" borderId="12" xfId="224" applyNumberFormat="1" applyFont="1" applyFill="1" applyBorder="1" applyAlignment="1">
      <alignment horizontal="center" vertical="top" wrapText="1"/>
      <protection/>
    </xf>
    <xf numFmtId="0" fontId="0" fillId="40" borderId="12" xfId="0" applyFont="1" applyFill="1" applyBorder="1" applyAlignment="1">
      <alignment/>
    </xf>
    <xf numFmtId="0" fontId="0" fillId="40" borderId="12" xfId="0" applyNumberFormat="1" applyFont="1" applyFill="1" applyBorder="1" applyAlignment="1">
      <alignment horizontal="center" vertical="top" wrapText="1"/>
    </xf>
    <xf numFmtId="0" fontId="27" fillId="40" borderId="12" xfId="0" applyNumberFormat="1" applyFont="1" applyFill="1" applyBorder="1" applyAlignment="1">
      <alignment vertical="top" wrapText="1"/>
    </xf>
    <xf numFmtId="0" fontId="27" fillId="40" borderId="12" xfId="0" applyNumberFormat="1" applyFont="1" applyFill="1" applyBorder="1" applyAlignment="1">
      <alignment/>
    </xf>
    <xf numFmtId="0" fontId="27" fillId="40" borderId="12" xfId="0" applyNumberFormat="1" applyFont="1" applyFill="1" applyBorder="1" applyAlignment="1">
      <alignment horizontal="center" vertical="top" wrapText="1"/>
    </xf>
    <xf numFmtId="49" fontId="27" fillId="40" borderId="12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49" fontId="27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/>
    </xf>
    <xf numFmtId="0" fontId="35" fillId="34" borderId="0" xfId="0" applyFont="1" applyFill="1" applyBorder="1" applyAlignment="1">
      <alignment horizontal="center" vertical="center" wrapText="1"/>
    </xf>
    <xf numFmtId="0" fontId="35" fillId="34" borderId="0" xfId="0" applyFont="1" applyFill="1" applyBorder="1" applyAlignment="1">
      <alignment horizontal="center" vertical="center"/>
    </xf>
    <xf numFmtId="0" fontId="27" fillId="35" borderId="12" xfId="0" applyFont="1" applyFill="1" applyBorder="1" applyAlignment="1">
      <alignment horizontal="left" vertical="center" wrapText="1"/>
    </xf>
    <xf numFmtId="0" fontId="0" fillId="36" borderId="0" xfId="0" applyFont="1" applyFill="1" applyBorder="1" applyAlignment="1">
      <alignment vertical="center" wrapText="1"/>
    </xf>
    <xf numFmtId="0" fontId="43" fillId="35" borderId="12" xfId="0" applyFont="1" applyFill="1" applyBorder="1" applyAlignment="1">
      <alignment horizontal="center" vertical="center" wrapText="1"/>
    </xf>
    <xf numFmtId="0" fontId="43" fillId="35" borderId="12" xfId="0" applyFont="1" applyFill="1" applyBorder="1" applyAlignment="1">
      <alignment horizontal="center" vertical="center"/>
    </xf>
    <xf numFmtId="49" fontId="27" fillId="35" borderId="12" xfId="0" applyNumberFormat="1" applyFont="1" applyFill="1" applyBorder="1" applyAlignment="1">
      <alignment horizontal="center" vertical="top" wrapText="1"/>
    </xf>
    <xf numFmtId="0" fontId="0" fillId="34" borderId="12" xfId="0" applyFont="1" applyFill="1" applyBorder="1" applyAlignment="1">
      <alignment horizontal="center" vertical="top" wrapText="1"/>
    </xf>
    <xf numFmtId="0" fontId="27" fillId="35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40" borderId="12" xfId="0" applyFont="1" applyFill="1" applyBorder="1" applyAlignment="1">
      <alignment horizontal="center" vertical="center" wrapText="1"/>
    </xf>
    <xf numFmtId="49" fontId="0" fillId="4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35" fillId="0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left" vertical="center"/>
    </xf>
    <xf numFmtId="0" fontId="28" fillId="0" borderId="12" xfId="0" applyFont="1" applyFill="1" applyBorder="1" applyAlignment="1" applyProtection="1">
      <alignment horizontal="center" vertical="top" wrapText="1" readingOrder="1"/>
      <protection locked="0"/>
    </xf>
    <xf numFmtId="0" fontId="28" fillId="0" borderId="12" xfId="0" applyFont="1" applyFill="1" applyBorder="1" applyAlignment="1" applyProtection="1">
      <alignment horizontal="left" vertical="top" wrapText="1" readingOrder="1"/>
      <protection locked="0"/>
    </xf>
    <xf numFmtId="0" fontId="0" fillId="0" borderId="12" xfId="190" applyFont="1" applyFill="1" applyBorder="1" applyAlignment="1">
      <alignment horizontal="center" vertical="top" wrapText="1"/>
    </xf>
    <xf numFmtId="0" fontId="0" fillId="0" borderId="12" xfId="190" applyFont="1" applyFill="1" applyBorder="1" applyAlignment="1">
      <alignment horizontal="left" vertical="top" wrapText="1"/>
    </xf>
    <xf numFmtId="0" fontId="0" fillId="0" borderId="12" xfId="170" applyFont="1" applyFill="1" applyBorder="1" applyAlignment="1">
      <alignment horizontal="center" vertical="top" wrapText="1"/>
    </xf>
    <xf numFmtId="0" fontId="0" fillId="0" borderId="12" xfId="170" applyFont="1" applyFill="1" applyBorder="1" applyAlignment="1">
      <alignment horizontal="left" vertical="top" wrapText="1"/>
    </xf>
    <xf numFmtId="0" fontId="0" fillId="40" borderId="12" xfId="0" applyNumberFormat="1" applyFont="1" applyFill="1" applyBorder="1" applyAlignment="1">
      <alignment vertical="top" wrapText="1"/>
    </xf>
    <xf numFmtId="49" fontId="0" fillId="40" borderId="12" xfId="0" applyNumberFormat="1" applyFont="1" applyFill="1" applyBorder="1" applyAlignment="1">
      <alignment vertical="top" wrapText="1"/>
    </xf>
    <xf numFmtId="0" fontId="0" fillId="35" borderId="12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35" fillId="34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left" vertical="center"/>
    </xf>
    <xf numFmtId="0" fontId="0" fillId="36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188" fontId="0" fillId="0" borderId="25" xfId="0" applyNumberFormat="1" applyFont="1" applyBorder="1" applyAlignment="1">
      <alignment/>
    </xf>
    <xf numFmtId="188" fontId="0" fillId="0" borderId="26" xfId="0" applyNumberFormat="1" applyFont="1" applyBorder="1" applyAlignment="1">
      <alignment/>
    </xf>
    <xf numFmtId="0" fontId="27" fillId="0" borderId="0" xfId="198" applyFont="1">
      <alignment/>
      <protection/>
    </xf>
    <xf numFmtId="0" fontId="0" fillId="34" borderId="16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36" borderId="0" xfId="0" applyFont="1" applyFill="1" applyBorder="1" applyAlignment="1">
      <alignment horizontal="left" vertical="center"/>
    </xf>
    <xf numFmtId="2" fontId="0" fillId="0" borderId="0" xfId="0" applyNumberFormat="1" applyAlignment="1">
      <alignment/>
    </xf>
    <xf numFmtId="1" fontId="27" fillId="0" borderId="0" xfId="0" applyNumberFormat="1" applyFont="1" applyAlignment="1">
      <alignment/>
    </xf>
    <xf numFmtId="188" fontId="27" fillId="40" borderId="12" xfId="0" applyNumberFormat="1" applyFont="1" applyFill="1" applyBorder="1" applyAlignment="1">
      <alignment horizontal="right"/>
    </xf>
    <xf numFmtId="188" fontId="0" fillId="0" borderId="12" xfId="0" applyNumberFormat="1" applyFont="1" applyFill="1" applyBorder="1" applyAlignment="1">
      <alignment horizontal="right"/>
    </xf>
    <xf numFmtId="188" fontId="0" fillId="40" borderId="12" xfId="0" applyNumberFormat="1" applyFont="1" applyFill="1" applyBorder="1" applyAlignment="1">
      <alignment horizontal="right"/>
    </xf>
    <xf numFmtId="0" fontId="27" fillId="0" borderId="10" xfId="243" applyFont="1" applyFill="1" applyAlignment="1">
      <alignment/>
    </xf>
    <xf numFmtId="1" fontId="0" fillId="0" borderId="0" xfId="0" applyNumberFormat="1" applyAlignment="1">
      <alignment/>
    </xf>
    <xf numFmtId="0" fontId="9" fillId="0" borderId="10" xfId="243" applyFill="1" applyAlignment="1">
      <alignment/>
    </xf>
    <xf numFmtId="188" fontId="27" fillId="40" borderId="12" xfId="0" applyNumberFormat="1" applyFont="1" applyFill="1" applyBorder="1" applyAlignment="1">
      <alignment vertical="center"/>
    </xf>
    <xf numFmtId="188" fontId="0" fillId="0" borderId="12" xfId="0" applyNumberFormat="1" applyFont="1" applyFill="1" applyBorder="1" applyAlignment="1">
      <alignment vertical="center"/>
    </xf>
    <xf numFmtId="0" fontId="42" fillId="36" borderId="12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vertical="center"/>
    </xf>
    <xf numFmtId="188" fontId="42" fillId="0" borderId="12" xfId="0" applyNumberFormat="1" applyFont="1" applyFill="1" applyBorder="1" applyAlignment="1">
      <alignment vertical="center"/>
    </xf>
    <xf numFmtId="0" fontId="27" fillId="40" borderId="27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188" fontId="27" fillId="40" borderId="12" xfId="0" applyNumberFormat="1" applyFont="1" applyFill="1" applyBorder="1" applyAlignment="1">
      <alignment horizontal="center" vertical="center"/>
    </xf>
    <xf numFmtId="188" fontId="0" fillId="0" borderId="12" xfId="0" applyNumberFormat="1" applyFont="1" applyFill="1" applyBorder="1" applyAlignment="1">
      <alignment horizontal="center" vertical="center"/>
    </xf>
    <xf numFmtId="188" fontId="42" fillId="0" borderId="12" xfId="0" applyNumberFormat="1" applyFont="1" applyFill="1" applyBorder="1" applyAlignment="1">
      <alignment horizontal="center" vertical="center"/>
    </xf>
    <xf numFmtId="0" fontId="27" fillId="4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42" fillId="0" borderId="12" xfId="0" applyNumberFormat="1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wrapText="1"/>
    </xf>
    <xf numFmtId="188" fontId="0" fillId="35" borderId="1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214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2" xfId="214" applyFont="1" applyFill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/>
    </xf>
    <xf numFmtId="0" fontId="44" fillId="35" borderId="12" xfId="0" applyFont="1" applyFill="1" applyBorder="1" applyAlignment="1" applyProtection="1">
      <alignment horizontal="left" vertical="top" wrapText="1" readingOrder="1"/>
      <protection locked="0"/>
    </xf>
    <xf numFmtId="0" fontId="2" fillId="0" borderId="12" xfId="224" applyFont="1" applyFill="1" applyBorder="1" applyAlignment="1">
      <alignment horizontal="center" vertical="center" wrapText="1"/>
      <protection/>
    </xf>
    <xf numFmtId="0" fontId="20" fillId="0" borderId="12" xfId="224" applyFont="1" applyFill="1" applyBorder="1" applyAlignment="1">
      <alignment horizontal="center" vertical="center" wrapText="1"/>
      <protection/>
    </xf>
    <xf numFmtId="0" fontId="20" fillId="0" borderId="12" xfId="223" applyFont="1" applyFill="1" applyBorder="1" applyAlignment="1">
      <alignment horizontal="left" vertical="top" wrapText="1"/>
      <protection/>
    </xf>
    <xf numFmtId="0" fontId="2" fillId="0" borderId="12" xfId="197" applyFont="1" applyBorder="1" applyAlignment="1">
      <alignment horizontal="center" vertical="center"/>
      <protection/>
    </xf>
    <xf numFmtId="0" fontId="20" fillId="0" borderId="12" xfId="197" applyFont="1" applyBorder="1" applyAlignment="1">
      <alignment horizontal="center" vertical="center"/>
      <protection/>
    </xf>
    <xf numFmtId="0" fontId="20" fillId="0" borderId="12" xfId="197" applyFont="1" applyBorder="1" applyAlignment="1">
      <alignment horizontal="left" vertical="center" wrapText="1"/>
      <protection/>
    </xf>
    <xf numFmtId="0" fontId="2" fillId="0" borderId="28" xfId="197" applyFont="1" applyBorder="1" applyAlignment="1">
      <alignment horizontal="center" vertical="center"/>
      <protection/>
    </xf>
    <xf numFmtId="0" fontId="20" fillId="0" borderId="28" xfId="197" applyFont="1" applyBorder="1" applyAlignment="1">
      <alignment horizontal="center" vertical="center"/>
      <protection/>
    </xf>
    <xf numFmtId="0" fontId="66" fillId="0" borderId="12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12" xfId="0" applyFont="1" applyBorder="1" applyAlignment="1">
      <alignment horizontal="left" vertical="center" wrapText="1"/>
    </xf>
    <xf numFmtId="0" fontId="67" fillId="0" borderId="12" xfId="0" applyFont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2" xfId="214" applyFont="1" applyFill="1" applyBorder="1" applyAlignment="1">
      <alignment horizontal="left" vertical="center" wrapText="1"/>
      <protection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3" fillId="41" borderId="12" xfId="0" applyFont="1" applyFill="1" applyBorder="1" applyAlignment="1">
      <alignment/>
    </xf>
    <xf numFmtId="189" fontId="45" fillId="0" borderId="0" xfId="239" applyNumberFormat="1" applyFont="1" applyFill="1" applyBorder="1" applyProtection="1">
      <alignment vertical="center"/>
      <protection/>
    </xf>
    <xf numFmtId="189" fontId="45" fillId="0" borderId="29" xfId="239" applyNumberFormat="1" applyFont="1" applyFill="1" applyBorder="1" applyAlignment="1" applyProtection="1">
      <alignment horizontal="right" vertical="center"/>
      <protection/>
    </xf>
    <xf numFmtId="197" fontId="46" fillId="0" borderId="30" xfId="240" applyNumberFormat="1" applyFont="1" applyBorder="1" applyAlignment="1" applyProtection="1">
      <alignment horizontal="left" vertical="center" indent="1"/>
      <protection/>
    </xf>
    <xf numFmtId="197" fontId="46" fillId="0" borderId="31" xfId="240" applyNumberFormat="1" applyFont="1" applyBorder="1" applyAlignment="1" applyProtection="1">
      <alignment horizontal="left" vertical="center" indent="1"/>
      <protection/>
    </xf>
    <xf numFmtId="197" fontId="46" fillId="0" borderId="29" xfId="240" applyNumberFormat="1" applyFont="1" applyBorder="1" applyAlignment="1" applyProtection="1">
      <alignment horizontal="left" vertical="center" indent="1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97" fontId="47" fillId="0" borderId="30" xfId="240" applyNumberFormat="1" applyFont="1" applyBorder="1" applyAlignment="1" applyProtection="1">
      <alignment horizontal="left" vertical="center"/>
      <protection/>
    </xf>
    <xf numFmtId="197" fontId="47" fillId="0" borderId="31" xfId="240" applyNumberFormat="1" applyFont="1" applyBorder="1" applyAlignment="1" applyProtection="1">
      <alignment horizontal="left" vertical="center"/>
      <protection/>
    </xf>
    <xf numFmtId="197" fontId="47" fillId="0" borderId="29" xfId="240" applyNumberFormat="1" applyFont="1" applyBorder="1" applyAlignment="1" applyProtection="1">
      <alignment horizontal="left" vertical="center"/>
      <protection/>
    </xf>
    <xf numFmtId="189" fontId="48" fillId="0" borderId="29" xfId="239" applyNumberFormat="1" applyFont="1" applyFill="1" applyBorder="1" applyAlignment="1" applyProtection="1">
      <alignment horizontal="right" vertical="center"/>
      <protection/>
    </xf>
    <xf numFmtId="0" fontId="49" fillId="0" borderId="12" xfId="0" applyFont="1" applyBorder="1" applyAlignment="1">
      <alignment vertical="center"/>
    </xf>
    <xf numFmtId="0" fontId="60" fillId="0" borderId="12" xfId="214" applyFont="1" applyFill="1" applyBorder="1" applyAlignment="1">
      <alignment horizontal="center" vertical="center"/>
      <protection/>
    </xf>
    <xf numFmtId="0" fontId="64" fillId="0" borderId="17" xfId="245" applyFont="1" applyBorder="1" applyAlignment="1">
      <alignment/>
    </xf>
    <xf numFmtId="0" fontId="64" fillId="0" borderId="12" xfId="245" applyFont="1" applyBorder="1" applyAlignment="1">
      <alignment/>
    </xf>
    <xf numFmtId="49" fontId="20" fillId="0" borderId="12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/>
    </xf>
    <xf numFmtId="0" fontId="20" fillId="0" borderId="0" xfId="0" applyFont="1" applyAlignment="1">
      <alignment/>
    </xf>
    <xf numFmtId="0" fontId="20" fillId="0" borderId="32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wrapText="1"/>
    </xf>
    <xf numFmtId="0" fontId="5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2" xfId="0" applyFont="1" applyFill="1" applyBorder="1" applyAlignment="1">
      <alignment/>
    </xf>
    <xf numFmtId="4" fontId="27" fillId="0" borderId="17" xfId="0" applyNumberFormat="1" applyFont="1" applyBorder="1" applyAlignment="1">
      <alignment horizontal="right"/>
    </xf>
    <xf numFmtId="4" fontId="27" fillId="0" borderId="17" xfId="0" applyNumberFormat="1" applyFont="1" applyBorder="1" applyAlignment="1">
      <alignment horizontal="right"/>
    </xf>
    <xf numFmtId="49" fontId="20" fillId="0" borderId="34" xfId="0" applyNumberFormat="1" applyFont="1" applyBorder="1" applyAlignment="1">
      <alignment horizontal="center" vertical="center"/>
    </xf>
    <xf numFmtId="4" fontId="27" fillId="0" borderId="27" xfId="0" applyNumberFormat="1" applyFont="1" applyBorder="1" applyAlignment="1">
      <alignment horizontal="right"/>
    </xf>
    <xf numFmtId="49" fontId="21" fillId="0" borderId="35" xfId="0" applyNumberFormat="1" applyFont="1" applyBorder="1" applyAlignment="1">
      <alignment horizontal="right" vertical="center"/>
    </xf>
    <xf numFmtId="0" fontId="20" fillId="0" borderId="32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2" xfId="0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/>
    </xf>
    <xf numFmtId="49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0" fillId="0" borderId="34" xfId="0" applyFont="1" applyBorder="1" applyAlignment="1">
      <alignment/>
    </xf>
    <xf numFmtId="0" fontId="50" fillId="0" borderId="0" xfId="0" applyFont="1" applyBorder="1" applyAlignment="1">
      <alignment/>
    </xf>
    <xf numFmtId="4" fontId="20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 vertical="center" wrapText="1"/>
    </xf>
    <xf numFmtId="49" fontId="21" fillId="0" borderId="0" xfId="0" applyNumberFormat="1" applyFont="1" applyBorder="1" applyAlignment="1">
      <alignment horizontal="right" vertical="center"/>
    </xf>
    <xf numFmtId="4" fontId="21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 horizontal="center"/>
    </xf>
    <xf numFmtId="0" fontId="51" fillId="0" borderId="36" xfId="0" applyFont="1" applyBorder="1" applyAlignment="1">
      <alignment horizontal="center" vertical="center"/>
    </xf>
    <xf numFmtId="49" fontId="51" fillId="0" borderId="37" xfId="0" applyNumberFormat="1" applyFont="1" applyBorder="1" applyAlignment="1">
      <alignment horizontal="center" vertical="center"/>
    </xf>
    <xf numFmtId="0" fontId="51" fillId="42" borderId="37" xfId="0" applyFont="1" applyFill="1" applyBorder="1" applyAlignment="1">
      <alignment horizontal="center" vertical="center"/>
    </xf>
    <xf numFmtId="4" fontId="51" fillId="0" borderId="38" xfId="0" applyNumberFormat="1" applyFont="1" applyFill="1" applyBorder="1" applyAlignment="1">
      <alignment horizontal="center" vertical="center"/>
    </xf>
    <xf numFmtId="4" fontId="21" fillId="0" borderId="38" xfId="0" applyNumberFormat="1" applyFont="1" applyBorder="1" applyAlignment="1">
      <alignment/>
    </xf>
    <xf numFmtId="0" fontId="2" fillId="0" borderId="0" xfId="0" applyFont="1" applyAlignment="1">
      <alignment/>
    </xf>
    <xf numFmtId="0" fontId="21" fillId="0" borderId="16" xfId="226" applyFont="1" applyBorder="1" applyAlignment="1" applyProtection="1">
      <alignment/>
      <protection locked="0"/>
    </xf>
    <xf numFmtId="0" fontId="2" fillId="0" borderId="16" xfId="0" applyFont="1" applyBorder="1" applyAlignment="1">
      <alignment/>
    </xf>
    <xf numFmtId="0" fontId="20" fillId="0" borderId="0" xfId="0" applyFont="1" applyFill="1" applyBorder="1" applyAlignment="1">
      <alignment horizontal="right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0" fontId="26" fillId="0" borderId="12" xfId="0" applyFont="1" applyBorder="1" applyAlignment="1">
      <alignment wrapText="1"/>
    </xf>
    <xf numFmtId="4" fontId="20" fillId="0" borderId="12" xfId="0" applyNumberFormat="1" applyFont="1" applyBorder="1" applyAlignment="1">
      <alignment/>
    </xf>
    <xf numFmtId="2" fontId="26" fillId="0" borderId="12" xfId="0" applyNumberFormat="1" applyFont="1" applyBorder="1" applyAlignment="1">
      <alignment/>
    </xf>
    <xf numFmtId="0" fontId="26" fillId="0" borderId="12" xfId="0" applyFont="1" applyBorder="1" applyAlignment="1">
      <alignment horizontal="left" wrapText="1"/>
    </xf>
    <xf numFmtId="4" fontId="21" fillId="0" borderId="12" xfId="0" applyNumberFormat="1" applyFont="1" applyBorder="1" applyAlignment="1">
      <alignment/>
    </xf>
    <xf numFmtId="0" fontId="54" fillId="0" borderId="12" xfId="0" applyFont="1" applyBorder="1" applyAlignment="1">
      <alignment/>
    </xf>
    <xf numFmtId="49" fontId="54" fillId="0" borderId="12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4" fontId="51" fillId="0" borderId="38" xfId="0" applyNumberFormat="1" applyFont="1" applyBorder="1" applyAlignment="1">
      <alignment/>
    </xf>
    <xf numFmtId="49" fontId="54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center" vertical="center" wrapText="1"/>
    </xf>
    <xf numFmtId="4" fontId="54" fillId="0" borderId="0" xfId="0" applyNumberFormat="1" applyFont="1" applyBorder="1" applyAlignment="1">
      <alignment/>
    </xf>
    <xf numFmtId="49" fontId="54" fillId="0" borderId="0" xfId="0" applyNumberFormat="1" applyFont="1" applyAlignment="1">
      <alignment horizontal="center" vertical="center"/>
    </xf>
    <xf numFmtId="0" fontId="54" fillId="42" borderId="37" xfId="0" applyFont="1" applyFill="1" applyBorder="1" applyAlignment="1">
      <alignment/>
    </xf>
    <xf numFmtId="0" fontId="20" fillId="0" borderId="39" xfId="0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4" fontId="0" fillId="0" borderId="17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0" fontId="21" fillId="0" borderId="12" xfId="0" applyFont="1" applyBorder="1" applyAlignment="1">
      <alignment/>
    </xf>
    <xf numFmtId="0" fontId="0" fillId="0" borderId="0" xfId="0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 horizontal="left"/>
    </xf>
    <xf numFmtId="0" fontId="26" fillId="0" borderId="32" xfId="0" applyFont="1" applyBorder="1" applyAlignment="1">
      <alignment/>
    </xf>
    <xf numFmtId="0" fontId="61" fillId="0" borderId="17" xfId="214" applyFont="1" applyFill="1" applyBorder="1" applyAlignment="1">
      <alignment horizontal="center" vertical="center" wrapText="1"/>
      <protection/>
    </xf>
    <xf numFmtId="0" fontId="61" fillId="0" borderId="12" xfId="21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/>
    </xf>
    <xf numFmtId="0" fontId="0" fillId="0" borderId="27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1" fillId="34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9" fillId="0" borderId="0" xfId="0" applyFont="1" applyBorder="1" applyAlignment="1">
      <alignment horizontal="left" vertical="top" wrapText="1"/>
    </xf>
    <xf numFmtId="0" fontId="29" fillId="0" borderId="0" xfId="222" applyFont="1" applyFill="1" applyBorder="1" applyAlignment="1" applyProtection="1">
      <alignment horizontal="left" vertical="top" wrapText="1"/>
      <protection/>
    </xf>
    <xf numFmtId="0" fontId="29" fillId="0" borderId="0" xfId="198" applyFont="1" applyFill="1" applyBorder="1" applyAlignment="1" applyProtection="1">
      <alignment horizontal="left" vertical="top" wrapText="1"/>
      <protection/>
    </xf>
    <xf numFmtId="0" fontId="39" fillId="0" borderId="12" xfId="226" applyFont="1" applyFill="1" applyBorder="1" applyAlignment="1" applyProtection="1">
      <alignment horizontal="left" vertical="center" wrapText="1"/>
      <protection/>
    </xf>
    <xf numFmtId="0" fontId="38" fillId="37" borderId="12" xfId="226" applyFont="1" applyFill="1" applyBorder="1" applyAlignment="1" applyProtection="1">
      <alignment horizontal="left" vertical="center" wrapText="1"/>
      <protection/>
    </xf>
    <xf numFmtId="0" fontId="38" fillId="37" borderId="12" xfId="226" applyFont="1" applyFill="1" applyBorder="1" applyAlignment="1" applyProtection="1">
      <alignment horizontal="left" vertical="center"/>
      <protection locked="0"/>
    </xf>
    <xf numFmtId="0" fontId="38" fillId="37" borderId="12" xfId="226" applyFont="1" applyFill="1" applyBorder="1" applyAlignment="1" applyProtection="1">
      <alignment horizontal="center" vertical="center" wrapText="1"/>
      <protection locked="0"/>
    </xf>
    <xf numFmtId="0" fontId="38" fillId="37" borderId="12" xfId="226" applyFont="1" applyFill="1" applyBorder="1" applyAlignment="1" applyProtection="1">
      <alignment horizontal="center" vertical="center" textRotation="90" wrapText="1"/>
      <protection/>
    </xf>
    <xf numFmtId="0" fontId="38" fillId="37" borderId="12" xfId="226" applyFont="1" applyFill="1" applyBorder="1" applyAlignment="1" applyProtection="1">
      <alignment vertical="center" wrapText="1"/>
      <protection/>
    </xf>
    <xf numFmtId="0" fontId="38" fillId="37" borderId="12" xfId="226" applyFont="1" applyFill="1" applyBorder="1" applyAlignment="1" applyProtection="1">
      <alignment horizontal="center" vertical="center" wrapText="1"/>
      <protection/>
    </xf>
    <xf numFmtId="0" fontId="38" fillId="37" borderId="12" xfId="226" applyFont="1" applyFill="1" applyBorder="1" applyAlignment="1" applyProtection="1">
      <alignment horizontal="left" vertical="center"/>
      <protection/>
    </xf>
    <xf numFmtId="0" fontId="27" fillId="0" borderId="0" xfId="226" applyFont="1" applyBorder="1" applyAlignment="1" applyProtection="1">
      <alignment horizontal="left"/>
      <protection locked="0"/>
    </xf>
    <xf numFmtId="0" fontId="27" fillId="0" borderId="0" xfId="222" applyFont="1" applyAlignment="1" applyProtection="1">
      <alignment horizontal="left" wrapText="1"/>
      <protection/>
    </xf>
    <xf numFmtId="0" fontId="38" fillId="37" borderId="12" xfId="226" applyFont="1" applyFill="1" applyBorder="1" applyAlignment="1" applyProtection="1">
      <alignment horizontal="center" vertical="center"/>
      <protection/>
    </xf>
    <xf numFmtId="0" fontId="4" fillId="37" borderId="12" xfId="226" applyFont="1" applyFill="1" applyBorder="1" applyAlignment="1" applyProtection="1">
      <alignment horizontal="center" vertical="center" wrapText="1"/>
      <protection/>
    </xf>
    <xf numFmtId="0" fontId="4" fillId="37" borderId="12" xfId="226" applyFont="1" applyFill="1" applyBorder="1" applyAlignment="1" applyProtection="1">
      <alignment horizontal="center" vertical="center"/>
      <protection/>
    </xf>
    <xf numFmtId="0" fontId="4" fillId="37" borderId="42" xfId="226" applyFont="1" applyFill="1" applyBorder="1" applyAlignment="1" applyProtection="1">
      <alignment horizontal="center" vertical="center" wrapText="1"/>
      <protection/>
    </xf>
    <xf numFmtId="0" fontId="4" fillId="37" borderId="43" xfId="226" applyFont="1" applyFill="1" applyBorder="1" applyAlignment="1" applyProtection="1">
      <alignment horizontal="center" vertical="center" wrapText="1"/>
      <protection/>
    </xf>
    <xf numFmtId="0" fontId="4" fillId="37" borderId="44" xfId="226" applyFont="1" applyFill="1" applyBorder="1" applyAlignment="1" applyProtection="1">
      <alignment horizontal="center" vertical="center" wrapText="1"/>
      <protection/>
    </xf>
    <xf numFmtId="0" fontId="4" fillId="37" borderId="45" xfId="226" applyFont="1" applyFill="1" applyBorder="1" applyAlignment="1" applyProtection="1">
      <alignment horizontal="center" vertical="center" wrapText="1"/>
      <protection/>
    </xf>
    <xf numFmtId="0" fontId="4" fillId="37" borderId="16" xfId="226" applyFont="1" applyFill="1" applyBorder="1" applyAlignment="1" applyProtection="1">
      <alignment horizontal="center" vertical="center" wrapText="1"/>
      <protection/>
    </xf>
    <xf numFmtId="0" fontId="4" fillId="37" borderId="46" xfId="226" applyFont="1" applyFill="1" applyBorder="1" applyAlignment="1" applyProtection="1">
      <alignment horizontal="center" vertical="center" wrapText="1"/>
      <protection/>
    </xf>
    <xf numFmtId="0" fontId="38" fillId="37" borderId="12" xfId="226" applyNumberFormat="1" applyFont="1" applyFill="1" applyBorder="1" applyAlignment="1" applyProtection="1">
      <alignment horizontal="center" vertical="center" textRotation="90" wrapText="1"/>
      <protection/>
    </xf>
    <xf numFmtId="0" fontId="4" fillId="37" borderId="12" xfId="198" applyFont="1" applyFill="1" applyBorder="1" applyAlignment="1" applyProtection="1">
      <alignment horizontal="center" vertical="center" wrapText="1"/>
      <protection/>
    </xf>
    <xf numFmtId="0" fontId="0" fillId="37" borderId="12" xfId="198" applyFont="1" applyFill="1" applyBorder="1" applyAlignment="1" applyProtection="1">
      <alignment horizontal="center" vertical="center" wrapText="1"/>
      <protection/>
    </xf>
    <xf numFmtId="0" fontId="4" fillId="37" borderId="12" xfId="198" applyFont="1" applyFill="1" applyBorder="1" applyAlignment="1" applyProtection="1">
      <alignment horizontal="center" vertical="center"/>
      <protection/>
    </xf>
    <xf numFmtId="0" fontId="0" fillId="37" borderId="12" xfId="0" applyFont="1" applyFill="1" applyBorder="1" applyAlignment="1" applyProtection="1">
      <alignment horizontal="center" vertical="center" wrapText="1"/>
      <protection/>
    </xf>
    <xf numFmtId="0" fontId="0" fillId="0" borderId="0" xfId="198" applyFont="1" applyAlignment="1" applyProtection="1">
      <alignment horizontal="center"/>
      <protection/>
    </xf>
    <xf numFmtId="0" fontId="27" fillId="0" borderId="0" xfId="226" applyFont="1" applyBorder="1" applyAlignment="1" applyProtection="1">
      <alignment horizontal="left"/>
      <protection/>
    </xf>
    <xf numFmtId="0" fontId="0" fillId="37" borderId="12" xfId="226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center"/>
      <protection/>
    </xf>
    <xf numFmtId="0" fontId="27" fillId="0" borderId="0" xfId="0" applyFont="1" applyFill="1" applyBorder="1" applyAlignment="1">
      <alignment horizontal="left" vertical="center"/>
    </xf>
    <xf numFmtId="0" fontId="0" fillId="34" borderId="0" xfId="0" applyFont="1" applyFill="1" applyAlignment="1">
      <alignment horizontal="left" vertical="center" wrapText="1"/>
    </xf>
    <xf numFmtId="0" fontId="0" fillId="34" borderId="0" xfId="0" applyFont="1" applyFill="1" applyAlignment="1">
      <alignment horizontal="left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8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51" fillId="0" borderId="12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/>
    </xf>
    <xf numFmtId="0" fontId="20" fillId="0" borderId="35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49" fontId="20" fillId="0" borderId="32" xfId="0" applyNumberFormat="1" applyFont="1" applyBorder="1" applyAlignment="1">
      <alignment horizontal="center" vertical="center" wrapText="1"/>
    </xf>
    <xf numFmtId="49" fontId="20" fillId="0" borderId="50" xfId="0" applyNumberFormat="1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1" fillId="0" borderId="52" xfId="0" applyFont="1" applyBorder="1" applyAlignment="1">
      <alignment vertical="top"/>
    </xf>
    <xf numFmtId="0" fontId="21" fillId="0" borderId="53" xfId="0" applyFont="1" applyBorder="1" applyAlignment="1">
      <alignment vertical="top"/>
    </xf>
    <xf numFmtId="0" fontId="21" fillId="0" borderId="54" xfId="0" applyFont="1" applyBorder="1" applyAlignment="1">
      <alignment vertical="top"/>
    </xf>
    <xf numFmtId="0" fontId="51" fillId="0" borderId="52" xfId="0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/>
    </xf>
    <xf numFmtId="0" fontId="20" fillId="0" borderId="12" xfId="0" applyFont="1" applyBorder="1" applyAlignment="1">
      <alignment horizontal="center" vertical="center" wrapText="1"/>
    </xf>
    <xf numFmtId="0" fontId="53" fillId="34" borderId="27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right"/>
    </xf>
  </cellXfs>
  <cellStyles count="234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Accent1" xfId="111"/>
    <cellStyle name="Accent1 - 20%" xfId="112"/>
    <cellStyle name="Accent1 - 20% 2" xfId="113"/>
    <cellStyle name="Accent1 - 40%" xfId="114"/>
    <cellStyle name="Accent1 - 40% 2" xfId="115"/>
    <cellStyle name="Accent1 - 60%" xfId="116"/>
    <cellStyle name="Accent1 2" xfId="117"/>
    <cellStyle name="Accent2" xfId="118"/>
    <cellStyle name="Accent2 - 20%" xfId="119"/>
    <cellStyle name="Accent2 - 20% 2" xfId="120"/>
    <cellStyle name="Accent2 - 40%" xfId="121"/>
    <cellStyle name="Accent2 - 40% 2" xfId="122"/>
    <cellStyle name="Accent2 - 60%" xfId="123"/>
    <cellStyle name="Accent2 2" xfId="124"/>
    <cellStyle name="Accent3" xfId="125"/>
    <cellStyle name="Accent3 - 20%" xfId="126"/>
    <cellStyle name="Accent3 - 20% 2" xfId="127"/>
    <cellStyle name="Accent3 - 40%" xfId="128"/>
    <cellStyle name="Accent3 - 40% 2" xfId="129"/>
    <cellStyle name="Accent3 - 60%" xfId="130"/>
    <cellStyle name="Accent3 2" xfId="131"/>
    <cellStyle name="Accent4" xfId="132"/>
    <cellStyle name="Accent4 - 20%" xfId="133"/>
    <cellStyle name="Accent4 - 20% 2" xfId="134"/>
    <cellStyle name="Accent4 - 40%" xfId="135"/>
    <cellStyle name="Accent4 - 40% 2" xfId="136"/>
    <cellStyle name="Accent4 - 60%" xfId="137"/>
    <cellStyle name="Accent4 2" xfId="138"/>
    <cellStyle name="Accent5" xfId="139"/>
    <cellStyle name="Accent5 - 20%" xfId="140"/>
    <cellStyle name="Accent5 - 20% 2" xfId="141"/>
    <cellStyle name="Accent5 - 40%" xfId="142"/>
    <cellStyle name="Accent5 - 40% 2" xfId="143"/>
    <cellStyle name="Accent5 - 60%" xfId="144"/>
    <cellStyle name="Accent5 2" xfId="145"/>
    <cellStyle name="Accent6" xfId="146"/>
    <cellStyle name="Accent6 - 20%" xfId="147"/>
    <cellStyle name="Accent6 - 20% 2" xfId="148"/>
    <cellStyle name="Accent6 - 40%" xfId="149"/>
    <cellStyle name="Accent6 - 40% 2" xfId="150"/>
    <cellStyle name="Accent6 - 60%" xfId="151"/>
    <cellStyle name="Accent6 2" xfId="152"/>
    <cellStyle name="Bad" xfId="153"/>
    <cellStyle name="Bad 2" xfId="154"/>
    <cellStyle name="Calculation" xfId="155"/>
    <cellStyle name="Calculation 2" xfId="156"/>
    <cellStyle name="Check Cell" xfId="157"/>
    <cellStyle name="Check Cell 2" xfId="158"/>
    <cellStyle name="Comma" xfId="159"/>
    <cellStyle name="Comma [0]" xfId="160"/>
    <cellStyle name="Comma 2" xfId="161"/>
    <cellStyle name="ContentsHyperlink" xfId="162"/>
    <cellStyle name="Currency" xfId="163"/>
    <cellStyle name="Currency [0]" xfId="164"/>
    <cellStyle name="Emphasis 1" xfId="165"/>
    <cellStyle name="Emphasis 2" xfId="166"/>
    <cellStyle name="Emphasis 3" xfId="167"/>
    <cellStyle name="Explanatory Text" xfId="168"/>
    <cellStyle name="Explanatory Text 2" xfId="169"/>
    <cellStyle name="Good" xfId="170"/>
    <cellStyle name="Good 2" xfId="171"/>
    <cellStyle name="Heading 1" xfId="172"/>
    <cellStyle name="Heading 1 2" xfId="173"/>
    <cellStyle name="Heading 2" xfId="174"/>
    <cellStyle name="Heading 2 2" xfId="175"/>
    <cellStyle name="Heading 3" xfId="176"/>
    <cellStyle name="Heading 3 2" xfId="177"/>
    <cellStyle name="Heading 4" xfId="178"/>
    <cellStyle name="Heading 4 2" xfId="179"/>
    <cellStyle name="Hyperlink 2" xfId="180"/>
    <cellStyle name="Hyperlink 3" xfId="181"/>
    <cellStyle name="Input" xfId="182"/>
    <cellStyle name="Input 2" xfId="183"/>
    <cellStyle name="Linked Cell" xfId="184"/>
    <cellStyle name="Linked Cell 2" xfId="185"/>
    <cellStyle name="Linked Cell 2 2" xfId="186"/>
    <cellStyle name="Linked Cell 2 3" xfId="187"/>
    <cellStyle name="Linked Cell 2_latinicapraznaPlan2012" xfId="188"/>
    <cellStyle name="Linked Cell 3" xfId="189"/>
    <cellStyle name="Neutral" xfId="190"/>
    <cellStyle name="Neutral 2" xfId="191"/>
    <cellStyle name="Normal 10" xfId="192"/>
    <cellStyle name="Normal 11" xfId="193"/>
    <cellStyle name="Normal 12" xfId="194"/>
    <cellStyle name="Normal 13" xfId="195"/>
    <cellStyle name="Normal 14" xfId="196"/>
    <cellStyle name="Normal 15" xfId="197"/>
    <cellStyle name="Normal 2" xfId="198"/>
    <cellStyle name="Normal 2 2" xfId="199"/>
    <cellStyle name="Normal 2 2 2" xfId="200"/>
    <cellStyle name="Normal 2 2 3" xfId="201"/>
    <cellStyle name="Normal 2 3" xfId="202"/>
    <cellStyle name="Normal 2 4" xfId="203"/>
    <cellStyle name="Normal 3" xfId="204"/>
    <cellStyle name="Normal 3 2" xfId="205"/>
    <cellStyle name="Normal 3 2 2" xfId="206"/>
    <cellStyle name="Normal 3 2 3" xfId="207"/>
    <cellStyle name="Normal 3 3" xfId="208"/>
    <cellStyle name="Normal 3 4" xfId="209"/>
    <cellStyle name="Normal 3 5" xfId="210"/>
    <cellStyle name="Normal 4" xfId="211"/>
    <cellStyle name="Normal 4 2" xfId="212"/>
    <cellStyle name="Normal 4 3" xfId="213"/>
    <cellStyle name="Normal 5" xfId="214"/>
    <cellStyle name="Normal 5 2" xfId="215"/>
    <cellStyle name="Normal 6" xfId="216"/>
    <cellStyle name="Normal 7" xfId="217"/>
    <cellStyle name="Normal 7 2" xfId="218"/>
    <cellStyle name="Normal 8" xfId="219"/>
    <cellStyle name="Normal 9" xfId="220"/>
    <cellStyle name="Normál_Izvrsenje-PLAN2011" xfId="221"/>
    <cellStyle name="Normal_normativ kadra _ tabel_1 2" xfId="222"/>
    <cellStyle name="Normal_Normativi_Stampanje" xfId="223"/>
    <cellStyle name="Normal_Sheet1" xfId="224"/>
    <cellStyle name="Normal_Starosne grupe 2007" xfId="225"/>
    <cellStyle name="Normal_TAB DZ 1-10 (1) 2 2" xfId="226"/>
    <cellStyle name="Normal_TAB DZ 1-10_TAB DZ 2009" xfId="227"/>
    <cellStyle name="Normal_TAB DZ 2009" xfId="228"/>
    <cellStyle name="Note" xfId="229"/>
    <cellStyle name="Note 2" xfId="230"/>
    <cellStyle name="Note 2 2" xfId="231"/>
    <cellStyle name="Note 2 3" xfId="232"/>
    <cellStyle name="Note 2_latinicapraznaPlan2012" xfId="233"/>
    <cellStyle name="Note 3" xfId="234"/>
    <cellStyle name="Output" xfId="235"/>
    <cellStyle name="Output 2" xfId="236"/>
    <cellStyle name="Percent" xfId="237"/>
    <cellStyle name="Sheet Title" xfId="238"/>
    <cellStyle name="Student Information" xfId="239"/>
    <cellStyle name="Student Information - user entered" xfId="240"/>
    <cellStyle name="Title" xfId="241"/>
    <cellStyle name="Title 2" xfId="242"/>
    <cellStyle name="Total" xfId="243"/>
    <cellStyle name="Total 2" xfId="244"/>
    <cellStyle name="Total 3" xfId="245"/>
    <cellStyle name="Warning Text" xfId="246"/>
    <cellStyle name="Warning Text 2" xfId="2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5</xdr:row>
      <xdr:rowOff>171450</xdr:rowOff>
    </xdr:from>
    <xdr:to>
      <xdr:col>5</xdr:col>
      <xdr:colOff>409575</xdr:colOff>
      <xdr:row>12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1285875"/>
          <a:ext cx="13049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rdanal\exel%20sadrza--rada\2014\Plan%202014\NOVA%20TAB%20PLAN%202014%20%20TABELA%20%2015%20DIJALI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A"/>
      <sheetName val="DIJALIZE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4">
      <selection activeCell="P15" sqref="P15"/>
    </sheetView>
  </sheetViews>
  <sheetFormatPr defaultColWidth="9.140625" defaultRowHeight="12.75"/>
  <sheetData>
    <row r="1" spans="1:9" ht="20.25">
      <c r="A1" s="551" t="s">
        <v>214</v>
      </c>
      <c r="B1" s="551"/>
      <c r="C1" s="551"/>
      <c r="D1" s="551"/>
      <c r="E1" s="551"/>
      <c r="F1" s="551"/>
      <c r="G1" s="551"/>
      <c r="H1" s="551"/>
      <c r="I1" s="551"/>
    </row>
    <row r="2" spans="1:9" ht="20.25">
      <c r="A2" s="551" t="s">
        <v>215</v>
      </c>
      <c r="B2" s="551"/>
      <c r="C2" s="551"/>
      <c r="D2" s="551"/>
      <c r="E2" s="551"/>
      <c r="F2" s="551"/>
      <c r="G2" s="551"/>
      <c r="H2" s="551"/>
      <c r="I2" s="551"/>
    </row>
    <row r="3" ht="15.75">
      <c r="A3" s="1"/>
    </row>
    <row r="4" ht="15.75">
      <c r="A4" s="1"/>
    </row>
    <row r="5" ht="15.75">
      <c r="A5" s="1"/>
    </row>
    <row r="6" ht="15.75">
      <c r="A6" s="1"/>
    </row>
    <row r="8" ht="15.75">
      <c r="A8" s="1"/>
    </row>
    <row r="9" ht="15.75">
      <c r="A9" s="1"/>
    </row>
    <row r="10" ht="15.75">
      <c r="A10" s="1"/>
    </row>
    <row r="11" ht="15.75">
      <c r="A11" s="1"/>
    </row>
    <row r="12" ht="15.75">
      <c r="A12" s="1"/>
    </row>
    <row r="13" ht="15.75">
      <c r="A13" s="1"/>
    </row>
    <row r="14" ht="15.75">
      <c r="A14" s="1"/>
    </row>
    <row r="15" ht="15.75">
      <c r="A15" s="1"/>
    </row>
    <row r="16" ht="15.75">
      <c r="A16" s="1"/>
    </row>
    <row r="17" spans="1:9" ht="25.5">
      <c r="A17" s="548" t="s">
        <v>216</v>
      </c>
      <c r="B17" s="548"/>
      <c r="C17" s="548"/>
      <c r="D17" s="548"/>
      <c r="E17" s="548"/>
      <c r="F17" s="548"/>
      <c r="G17" s="548"/>
      <c r="H17" s="548"/>
      <c r="I17" s="548"/>
    </row>
    <row r="18" spans="1:9" ht="25.5">
      <c r="A18" s="548" t="s">
        <v>291</v>
      </c>
      <c r="B18" s="548"/>
      <c r="C18" s="548"/>
      <c r="D18" s="548"/>
      <c r="E18" s="548"/>
      <c r="F18" s="548"/>
      <c r="G18" s="548"/>
      <c r="H18" s="548"/>
      <c r="I18" s="548"/>
    </row>
    <row r="19" spans="1:9" ht="25.5">
      <c r="A19" s="548" t="s">
        <v>292</v>
      </c>
      <c r="B19" s="548"/>
      <c r="C19" s="548"/>
      <c r="D19" s="548"/>
      <c r="E19" s="548"/>
      <c r="F19" s="548"/>
      <c r="G19" s="548"/>
      <c r="H19" s="548"/>
      <c r="I19" s="548"/>
    </row>
    <row r="20" spans="1:9" s="15" customFormat="1" ht="25.5">
      <c r="A20" s="550" t="s">
        <v>755</v>
      </c>
      <c r="B20" s="550"/>
      <c r="C20" s="550"/>
      <c r="D20" s="550"/>
      <c r="E20" s="550"/>
      <c r="F20" s="550"/>
      <c r="G20" s="550"/>
      <c r="H20" s="550"/>
      <c r="I20" s="550"/>
    </row>
    <row r="21" spans="1:9" ht="15.75">
      <c r="A21" s="1"/>
      <c r="B21" s="1"/>
      <c r="C21" s="1"/>
      <c r="D21" s="1"/>
      <c r="E21" s="1"/>
      <c r="F21" s="1"/>
      <c r="G21" s="1"/>
      <c r="H21" s="1"/>
      <c r="I21" s="1"/>
    </row>
    <row r="22" spans="1:9" ht="15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1"/>
      <c r="B23" s="1"/>
      <c r="C23" s="1"/>
      <c r="D23" s="1"/>
      <c r="E23" s="1"/>
      <c r="F23" s="1"/>
      <c r="G23" s="1"/>
      <c r="H23" s="1"/>
      <c r="I23" s="1"/>
    </row>
    <row r="24" spans="1:9" ht="15.75">
      <c r="A24" s="45"/>
      <c r="B24" s="1"/>
      <c r="C24" s="1"/>
      <c r="D24" s="1"/>
      <c r="E24" s="1"/>
      <c r="F24" s="1"/>
      <c r="G24" s="1"/>
      <c r="H24" s="1"/>
      <c r="I24" s="1"/>
    </row>
    <row r="25" spans="1:9" ht="15.75">
      <c r="A25" s="1"/>
      <c r="B25" s="1"/>
      <c r="C25" s="1"/>
      <c r="D25" s="1"/>
      <c r="E25" s="1"/>
      <c r="F25" s="1"/>
      <c r="G25" s="1"/>
      <c r="H25" s="1"/>
      <c r="I25" s="1"/>
    </row>
    <row r="26" spans="1:9" ht="15.75">
      <c r="A26" s="46"/>
      <c r="B26" s="1"/>
      <c r="C26" s="1"/>
      <c r="D26" s="1"/>
      <c r="E26" s="1"/>
      <c r="F26" s="1"/>
      <c r="G26" s="1"/>
      <c r="H26" s="1"/>
      <c r="I26" s="1"/>
    </row>
    <row r="27" ht="15.75">
      <c r="A27" s="46"/>
    </row>
    <row r="28" ht="15.75">
      <c r="A28" s="46"/>
    </row>
    <row r="29" ht="15.75">
      <c r="A29" s="46"/>
    </row>
    <row r="30" spans="1:9" ht="15.75">
      <c r="A30" s="46"/>
      <c r="B30" s="2"/>
      <c r="C30" s="2"/>
      <c r="D30" s="2"/>
      <c r="E30" s="2"/>
      <c r="F30" s="2"/>
      <c r="G30" s="2"/>
      <c r="H30" s="2"/>
      <c r="I30" s="2"/>
    </row>
    <row r="31" spans="1:9" ht="15.75">
      <c r="A31" s="46"/>
      <c r="B31" s="2"/>
      <c r="C31" s="2"/>
      <c r="D31" s="2"/>
      <c r="E31" s="2"/>
      <c r="F31" s="2"/>
      <c r="G31" s="2"/>
      <c r="H31" s="2"/>
      <c r="I31" s="2"/>
    </row>
    <row r="32" spans="1:9" ht="15.75">
      <c r="A32" s="46"/>
      <c r="B32" s="2"/>
      <c r="C32" s="2"/>
      <c r="D32" s="2"/>
      <c r="E32" s="2"/>
      <c r="F32" s="2"/>
      <c r="G32" s="2"/>
      <c r="H32" s="2"/>
      <c r="I32" s="2"/>
    </row>
    <row r="33" spans="2:9" ht="12.75">
      <c r="B33" s="2"/>
      <c r="C33" s="2"/>
      <c r="D33" s="2"/>
      <c r="E33" s="2"/>
      <c r="F33" s="2"/>
      <c r="G33" s="2"/>
      <c r="H33" s="2"/>
      <c r="I33" s="2"/>
    </row>
    <row r="34" spans="2:9" ht="12.75">
      <c r="B34" s="2"/>
      <c r="C34" s="2"/>
      <c r="D34" s="2"/>
      <c r="E34" s="2"/>
      <c r="F34" s="2"/>
      <c r="G34" s="2"/>
      <c r="H34" s="2"/>
      <c r="I34" s="2"/>
    </row>
    <row r="35" spans="1:9" ht="15.75">
      <c r="A35" s="45"/>
      <c r="B35" s="2"/>
      <c r="C35" s="2"/>
      <c r="D35" s="2"/>
      <c r="E35" s="2"/>
      <c r="F35" s="2"/>
      <c r="G35" s="2"/>
      <c r="H35" s="2"/>
      <c r="I35" s="2"/>
    </row>
    <row r="36" spans="1:9" ht="15.75">
      <c r="A36" s="46"/>
      <c r="B36" s="2"/>
      <c r="C36" s="2"/>
      <c r="D36" s="2"/>
      <c r="E36" s="2"/>
      <c r="F36" s="2"/>
      <c r="G36" s="2"/>
      <c r="H36" s="2"/>
      <c r="I36" s="2"/>
    </row>
    <row r="37" spans="1:9" ht="15.75">
      <c r="A37" s="46"/>
      <c r="B37" s="2"/>
      <c r="C37" s="2"/>
      <c r="D37" s="2"/>
      <c r="E37" s="2"/>
      <c r="F37" s="2"/>
      <c r="G37" s="2"/>
      <c r="H37" s="2"/>
      <c r="I37" s="2"/>
    </row>
    <row r="38" spans="1:9" ht="15.75">
      <c r="A38" s="46"/>
      <c r="B38" s="2"/>
      <c r="C38" s="2"/>
      <c r="D38" s="2"/>
      <c r="E38" s="2"/>
      <c r="F38" s="2"/>
      <c r="G38" s="2"/>
      <c r="H38" s="2"/>
      <c r="I38" s="2"/>
    </row>
    <row r="39" spans="1:10" ht="15.75">
      <c r="A39" s="46"/>
      <c r="B39" s="2"/>
      <c r="C39" s="2"/>
      <c r="D39" s="2"/>
      <c r="E39" s="2"/>
      <c r="F39" s="2"/>
      <c r="G39" s="2"/>
      <c r="H39" s="2"/>
      <c r="I39" s="2"/>
      <c r="J39" s="14"/>
    </row>
    <row r="40" spans="1:9" ht="15.75">
      <c r="A40" s="46"/>
      <c r="B40" s="2"/>
      <c r="C40" s="2"/>
      <c r="D40" s="2"/>
      <c r="E40" s="2"/>
      <c r="F40" s="2"/>
      <c r="G40" s="2"/>
      <c r="H40" s="2"/>
      <c r="I40" s="2"/>
    </row>
    <row r="43" spans="1:9" s="15" customFormat="1" ht="12.75">
      <c r="A43" s="549" t="s">
        <v>726</v>
      </c>
      <c r="B43" s="549"/>
      <c r="C43" s="549"/>
      <c r="D43" s="549"/>
      <c r="E43" s="549"/>
      <c r="F43" s="549"/>
      <c r="G43" s="549"/>
      <c r="H43" s="549"/>
      <c r="I43" s="549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</sheetData>
  <sheetProtection/>
  <mergeCells count="7">
    <mergeCell ref="A19:I19"/>
    <mergeCell ref="A43:I43"/>
    <mergeCell ref="A20:I20"/>
    <mergeCell ref="A1:I1"/>
    <mergeCell ref="A2:I2"/>
    <mergeCell ref="A17:I17"/>
    <mergeCell ref="A18:I18"/>
  </mergeCells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C48" sqref="C48"/>
    </sheetView>
  </sheetViews>
  <sheetFormatPr defaultColWidth="9.140625" defaultRowHeight="12.75"/>
  <cols>
    <col min="1" max="1" width="9.421875" style="5" bestFit="1" customWidth="1"/>
    <col min="2" max="2" width="7.140625" style="193" customWidth="1"/>
    <col min="3" max="3" width="55.421875" style="5" customWidth="1"/>
    <col min="4" max="4" width="10.421875" style="5" customWidth="1"/>
    <col min="5" max="7" width="9.140625" style="5" customWidth="1"/>
    <col min="8" max="8" width="48.00390625" style="5" customWidth="1"/>
    <col min="9" max="9" width="11.421875" style="5" customWidth="1"/>
    <col min="10" max="16384" width="9.140625" style="5" customWidth="1"/>
  </cols>
  <sheetData>
    <row r="1" spans="1:4" ht="15.75" customHeight="1">
      <c r="A1" s="217" t="s">
        <v>220</v>
      </c>
      <c r="B1" s="218"/>
      <c r="C1" s="218"/>
      <c r="D1" s="218"/>
    </row>
    <row r="2" spans="1:9" ht="12.75">
      <c r="A2" s="82" t="s">
        <v>812</v>
      </c>
      <c r="D2" s="387"/>
      <c r="F2" s="194" t="s">
        <v>131</v>
      </c>
      <c r="H2" s="10" t="s">
        <v>787</v>
      </c>
      <c r="I2" s="387"/>
    </row>
    <row r="3" spans="1:11" s="54" customFormat="1" ht="45" customHeight="1">
      <c r="A3" s="195" t="s">
        <v>296</v>
      </c>
      <c r="B3" s="196" t="s">
        <v>297</v>
      </c>
      <c r="C3" s="198" t="s">
        <v>43</v>
      </c>
      <c r="D3" s="195" t="s">
        <v>838</v>
      </c>
      <c r="E3" s="63" t="s">
        <v>758</v>
      </c>
      <c r="F3" s="56" t="s">
        <v>773</v>
      </c>
      <c r="H3" s="56" t="s">
        <v>775</v>
      </c>
      <c r="I3" s="195" t="s">
        <v>838</v>
      </c>
      <c r="J3" s="63" t="s">
        <v>757</v>
      </c>
      <c r="K3" s="56" t="s">
        <v>773</v>
      </c>
    </row>
    <row r="4" spans="1:12" s="54" customFormat="1" ht="12.75" customHeight="1">
      <c r="A4" s="307" t="s">
        <v>33</v>
      </c>
      <c r="B4" s="308"/>
      <c r="C4" s="322" t="s">
        <v>649</v>
      </c>
      <c r="D4" s="323">
        <f>D5+D6</f>
        <v>423</v>
      </c>
      <c r="E4" s="323">
        <f>E5+E6</f>
        <v>450</v>
      </c>
      <c r="F4" s="311">
        <f>D4/E4*100</f>
        <v>94</v>
      </c>
      <c r="H4" s="312" t="s">
        <v>776</v>
      </c>
      <c r="I4" s="317">
        <f>SUM(I5:I12)</f>
        <v>100391</v>
      </c>
      <c r="J4" s="317">
        <f>SUM(J5:J12)</f>
        <v>95690</v>
      </c>
      <c r="K4" s="411">
        <f>I4/J4*100</f>
        <v>104.91273905319261</v>
      </c>
      <c r="L4" s="54">
        <f>I4+I12+I13+I14</f>
        <v>129995</v>
      </c>
    </row>
    <row r="5" spans="1:11" s="54" customFormat="1" ht="12.75" customHeight="1">
      <c r="A5" s="206" t="s">
        <v>33</v>
      </c>
      <c r="B5" s="207"/>
      <c r="C5" s="67" t="s">
        <v>650</v>
      </c>
      <c r="D5" s="219">
        <v>89</v>
      </c>
      <c r="E5" s="42">
        <v>50</v>
      </c>
      <c r="F5" s="200">
        <f aca="true" t="shared" si="0" ref="F5:F44">D5/E5*100</f>
        <v>178</v>
      </c>
      <c r="H5" s="60" t="s">
        <v>649</v>
      </c>
      <c r="I5" s="222">
        <f>D4</f>
        <v>423</v>
      </c>
      <c r="J5" s="222">
        <f>E4</f>
        <v>450</v>
      </c>
      <c r="K5" s="412">
        <f aca="true" t="shared" si="1" ref="K5:K15">I5/J5*100</f>
        <v>94</v>
      </c>
    </row>
    <row r="6" spans="1:11" s="54" customFormat="1" ht="12.75" customHeight="1">
      <c r="A6" s="206" t="s">
        <v>33</v>
      </c>
      <c r="B6" s="207"/>
      <c r="C6" s="67" t="s">
        <v>651</v>
      </c>
      <c r="D6" s="219">
        <v>334</v>
      </c>
      <c r="E6" s="42">
        <v>400</v>
      </c>
      <c r="F6" s="200">
        <f t="shared" si="0"/>
        <v>83.5</v>
      </c>
      <c r="H6" s="65" t="s">
        <v>652</v>
      </c>
      <c r="I6" s="222">
        <f>D10</f>
        <v>159</v>
      </c>
      <c r="J6" s="222">
        <f>E10</f>
        <v>250</v>
      </c>
      <c r="K6" s="412">
        <f t="shared" si="1"/>
        <v>63.6</v>
      </c>
    </row>
    <row r="7" spans="1:11" s="54" customFormat="1" ht="28.5" customHeight="1">
      <c r="A7" s="206">
        <v>1200056</v>
      </c>
      <c r="B7" s="207"/>
      <c r="C7" s="220" t="s">
        <v>728</v>
      </c>
      <c r="D7" s="219">
        <v>6</v>
      </c>
      <c r="E7" s="42">
        <v>1000</v>
      </c>
      <c r="F7" s="200">
        <f t="shared" si="0"/>
        <v>0.6</v>
      </c>
      <c r="H7" s="62" t="s">
        <v>786</v>
      </c>
      <c r="I7" s="222">
        <f>D11+D12+D18+D19</f>
        <v>276</v>
      </c>
      <c r="J7" s="222">
        <f>E11+E12+E18+E19</f>
        <v>4590</v>
      </c>
      <c r="K7" s="412">
        <f t="shared" si="1"/>
        <v>6.0130718954248366</v>
      </c>
    </row>
    <row r="8" spans="1:11" s="54" customFormat="1" ht="12.75" customHeight="1">
      <c r="A8" s="206">
        <v>1200057</v>
      </c>
      <c r="B8" s="207"/>
      <c r="C8" s="220" t="s">
        <v>729</v>
      </c>
      <c r="D8" s="7"/>
      <c r="E8" s="42">
        <v>500</v>
      </c>
      <c r="F8" s="200">
        <f t="shared" si="0"/>
        <v>0</v>
      </c>
      <c r="H8" s="57" t="s">
        <v>655</v>
      </c>
      <c r="I8" s="222">
        <f>D13</f>
        <v>95</v>
      </c>
      <c r="J8" s="222">
        <f>E13</f>
        <v>200</v>
      </c>
      <c r="K8" s="412">
        <f t="shared" si="1"/>
        <v>47.5</v>
      </c>
    </row>
    <row r="9" spans="1:11" s="54" customFormat="1" ht="22.5" customHeight="1">
      <c r="A9" s="206">
        <v>1300047</v>
      </c>
      <c r="B9" s="207"/>
      <c r="C9" s="65" t="s">
        <v>750</v>
      </c>
      <c r="D9" s="219">
        <v>1</v>
      </c>
      <c r="E9" s="42"/>
      <c r="F9" s="200" t="e">
        <f t="shared" si="0"/>
        <v>#DIV/0!</v>
      </c>
      <c r="H9" s="220" t="s">
        <v>657</v>
      </c>
      <c r="I9" s="222">
        <f>D16</f>
        <v>406</v>
      </c>
      <c r="J9" s="222">
        <f>E16</f>
        <v>500</v>
      </c>
      <c r="K9" s="412">
        <f t="shared" si="1"/>
        <v>81.2</v>
      </c>
    </row>
    <row r="10" spans="1:11" s="54" customFormat="1" ht="12.75" customHeight="1">
      <c r="A10" s="206">
        <v>1200088</v>
      </c>
      <c r="B10" s="207"/>
      <c r="C10" s="65" t="s">
        <v>652</v>
      </c>
      <c r="D10" s="221">
        <v>159</v>
      </c>
      <c r="E10" s="42">
        <v>250</v>
      </c>
      <c r="F10" s="200">
        <f t="shared" si="0"/>
        <v>63.6</v>
      </c>
      <c r="H10" s="220" t="s">
        <v>35</v>
      </c>
      <c r="I10" s="222">
        <f>D17</f>
        <v>2898</v>
      </c>
      <c r="J10" s="222">
        <f>E17</f>
        <v>1300</v>
      </c>
      <c r="K10" s="412">
        <f t="shared" si="1"/>
        <v>222.9230769230769</v>
      </c>
    </row>
    <row r="11" spans="1:11" s="54" customFormat="1" ht="12.75" customHeight="1">
      <c r="A11" s="222">
        <v>1200062</v>
      </c>
      <c r="B11" s="57"/>
      <c r="C11" s="66" t="s">
        <v>653</v>
      </c>
      <c r="D11" s="221">
        <v>117</v>
      </c>
      <c r="E11" s="42">
        <v>190</v>
      </c>
      <c r="F11" s="200">
        <f t="shared" si="0"/>
        <v>61.578947368421055</v>
      </c>
      <c r="H11" s="61" t="s">
        <v>777</v>
      </c>
      <c r="I11" s="222">
        <f>SUM(D20:D24)</f>
        <v>96134</v>
      </c>
      <c r="J11" s="222">
        <f>SUM(E20:E24)</f>
        <v>88400</v>
      </c>
      <c r="K11" s="412">
        <f t="shared" si="1"/>
        <v>108.74886877828054</v>
      </c>
    </row>
    <row r="12" spans="1:11" s="54" customFormat="1" ht="30" customHeight="1">
      <c r="A12" s="222">
        <v>1200063</v>
      </c>
      <c r="B12" s="57"/>
      <c r="C12" s="67" t="s">
        <v>741</v>
      </c>
      <c r="D12" s="221"/>
      <c r="E12" s="42"/>
      <c r="F12" s="200" t="e">
        <f t="shared" si="0"/>
        <v>#DIV/0!</v>
      </c>
      <c r="H12" s="201" t="s">
        <v>778</v>
      </c>
      <c r="I12" s="222">
        <f>D25+D26</f>
        <v>0</v>
      </c>
      <c r="J12" s="222">
        <f>E25+E26</f>
        <v>0</v>
      </c>
      <c r="K12" s="412" t="e">
        <f t="shared" si="1"/>
        <v>#DIV/0!</v>
      </c>
    </row>
    <row r="13" spans="1:11" s="54" customFormat="1" ht="12.75" customHeight="1">
      <c r="A13" s="307">
        <v>1200070</v>
      </c>
      <c r="B13" s="315"/>
      <c r="C13" s="324" t="s">
        <v>655</v>
      </c>
      <c r="D13" s="321">
        <v>95</v>
      </c>
      <c r="E13" s="321">
        <v>200</v>
      </c>
      <c r="F13" s="311">
        <f t="shared" si="0"/>
        <v>47.5</v>
      </c>
      <c r="H13" s="313" t="s">
        <v>779</v>
      </c>
      <c r="I13" s="317">
        <f>D7+D8+D9+D27+D28+D29+D30+D31+D32+D33+D34+D35+D36+D37+D38</f>
        <v>28768</v>
      </c>
      <c r="J13" s="317">
        <f>E7+E8+E9+E27+E28+E29+E30+E31+E32+E33+E34+E35+E36+E37+E38</f>
        <v>27530</v>
      </c>
      <c r="K13" s="411">
        <f t="shared" si="1"/>
        <v>104.49691245913549</v>
      </c>
    </row>
    <row r="14" spans="1:11" s="54" customFormat="1" ht="12.75" customHeight="1">
      <c r="A14" s="206">
        <v>1200070</v>
      </c>
      <c r="B14" s="57"/>
      <c r="C14" s="66" t="s">
        <v>654</v>
      </c>
      <c r="D14" s="78"/>
      <c r="E14" s="78"/>
      <c r="F14" s="200" t="e">
        <f t="shared" si="0"/>
        <v>#DIV/0!</v>
      </c>
      <c r="H14" s="315" t="s">
        <v>814</v>
      </c>
      <c r="I14" s="409">
        <f>D39+D40+D41</f>
        <v>836</v>
      </c>
      <c r="J14" s="409">
        <f>E39+E40+E41</f>
        <v>1050</v>
      </c>
      <c r="K14" s="411">
        <f t="shared" si="1"/>
        <v>79.61904761904762</v>
      </c>
    </row>
    <row r="15" spans="1:11" s="54" customFormat="1" ht="21" customHeight="1">
      <c r="A15" s="206">
        <v>1200070</v>
      </c>
      <c r="B15" s="207"/>
      <c r="C15" s="67" t="s">
        <v>656</v>
      </c>
      <c r="D15" s="223"/>
      <c r="E15" s="78"/>
      <c r="F15" s="200" t="e">
        <f t="shared" si="0"/>
        <v>#DIV/0!</v>
      </c>
      <c r="H15" s="242" t="s">
        <v>815</v>
      </c>
      <c r="I15" s="410">
        <f>D44</f>
        <v>0</v>
      </c>
      <c r="J15" s="410">
        <f>E44</f>
        <v>0</v>
      </c>
      <c r="K15" s="413" t="e">
        <f t="shared" si="1"/>
        <v>#DIV/0!</v>
      </c>
    </row>
    <row r="16" spans="1:6" s="54" customFormat="1" ht="12.75" customHeight="1">
      <c r="A16" s="206" t="s">
        <v>34</v>
      </c>
      <c r="B16" s="207" t="s">
        <v>676</v>
      </c>
      <c r="C16" s="67" t="s">
        <v>657</v>
      </c>
      <c r="D16" s="223">
        <v>406</v>
      </c>
      <c r="E16" s="78">
        <v>500</v>
      </c>
      <c r="F16" s="200">
        <f t="shared" si="0"/>
        <v>81.2</v>
      </c>
    </row>
    <row r="17" spans="1:12" s="54" customFormat="1" ht="33.75" customHeight="1">
      <c r="A17" s="206" t="s">
        <v>12</v>
      </c>
      <c r="B17" s="207"/>
      <c r="C17" s="67" t="s">
        <v>35</v>
      </c>
      <c r="D17" s="223">
        <v>2898</v>
      </c>
      <c r="E17" s="78">
        <v>1300</v>
      </c>
      <c r="F17" s="200">
        <f t="shared" si="0"/>
        <v>222.9230769230769</v>
      </c>
      <c r="L17" s="243"/>
    </row>
    <row r="18" spans="1:12" s="54" customFormat="1" ht="28.5" customHeight="1">
      <c r="A18" s="206">
        <v>1200064</v>
      </c>
      <c r="B18" s="207"/>
      <c r="C18" s="220" t="s">
        <v>742</v>
      </c>
      <c r="D18" s="223">
        <v>159</v>
      </c>
      <c r="E18" s="78">
        <v>2200</v>
      </c>
      <c r="F18" s="200">
        <f t="shared" si="0"/>
        <v>7.227272727272727</v>
      </c>
      <c r="L18" s="243"/>
    </row>
    <row r="19" spans="1:12" s="54" customFormat="1" ht="28.5" customHeight="1">
      <c r="A19" s="206">
        <v>1200065</v>
      </c>
      <c r="B19" s="207"/>
      <c r="C19" s="220" t="s">
        <v>744</v>
      </c>
      <c r="D19" s="223"/>
      <c r="E19" s="78">
        <v>2200</v>
      </c>
      <c r="F19" s="200">
        <f t="shared" si="0"/>
        <v>0</v>
      </c>
      <c r="L19" s="243"/>
    </row>
    <row r="20" spans="1:12" s="54" customFormat="1" ht="12.75" customHeight="1">
      <c r="A20" s="206" t="s">
        <v>36</v>
      </c>
      <c r="B20" s="207"/>
      <c r="C20" s="220" t="s">
        <v>234</v>
      </c>
      <c r="D20" s="223">
        <v>24150</v>
      </c>
      <c r="E20" s="78">
        <v>22000</v>
      </c>
      <c r="F20" s="200">
        <f t="shared" si="0"/>
        <v>109.77272727272727</v>
      </c>
      <c r="L20" s="243"/>
    </row>
    <row r="21" spans="1:12" s="54" customFormat="1" ht="12.75" customHeight="1">
      <c r="A21" s="206" t="s">
        <v>38</v>
      </c>
      <c r="B21" s="207"/>
      <c r="C21" s="220" t="s">
        <v>37</v>
      </c>
      <c r="D21" s="223">
        <v>55590</v>
      </c>
      <c r="E21" s="78">
        <v>51000</v>
      </c>
      <c r="F21" s="200">
        <f t="shared" si="0"/>
        <v>109.00000000000001</v>
      </c>
      <c r="L21" s="243"/>
    </row>
    <row r="22" spans="1:12" s="54" customFormat="1" ht="12.75" customHeight="1">
      <c r="A22" s="206" t="s">
        <v>39</v>
      </c>
      <c r="B22" s="207"/>
      <c r="C22" s="220" t="s">
        <v>147</v>
      </c>
      <c r="D22" s="223">
        <v>1091</v>
      </c>
      <c r="E22" s="78">
        <v>1400</v>
      </c>
      <c r="F22" s="200">
        <f t="shared" si="0"/>
        <v>77.92857142857143</v>
      </c>
      <c r="L22" s="243"/>
    </row>
    <row r="23" spans="1:12" s="54" customFormat="1" ht="12.75" customHeight="1">
      <c r="A23" s="206" t="s">
        <v>14</v>
      </c>
      <c r="B23" s="207"/>
      <c r="C23" s="220" t="s">
        <v>53</v>
      </c>
      <c r="D23" s="223">
        <v>15303</v>
      </c>
      <c r="E23" s="78">
        <v>14000</v>
      </c>
      <c r="F23" s="200">
        <f t="shared" si="0"/>
        <v>109.30714285714285</v>
      </c>
      <c r="L23" s="243"/>
    </row>
    <row r="24" spans="1:12" s="54" customFormat="1" ht="13.5" customHeight="1">
      <c r="A24" s="206">
        <v>1200055</v>
      </c>
      <c r="B24" s="207"/>
      <c r="C24" s="220" t="s">
        <v>727</v>
      </c>
      <c r="D24" s="223"/>
      <c r="E24" s="78"/>
      <c r="F24" s="200" t="e">
        <f t="shared" si="0"/>
        <v>#DIV/0!</v>
      </c>
      <c r="L24" s="243"/>
    </row>
    <row r="25" spans="1:12" s="54" customFormat="1" ht="12.75" customHeight="1">
      <c r="A25" s="224" t="s">
        <v>28</v>
      </c>
      <c r="B25" s="225"/>
      <c r="C25" s="226" t="s">
        <v>54</v>
      </c>
      <c r="D25" s="223"/>
      <c r="E25" s="78"/>
      <c r="F25" s="200" t="e">
        <f t="shared" si="0"/>
        <v>#DIV/0!</v>
      </c>
      <c r="L25" s="243"/>
    </row>
    <row r="26" spans="1:12" s="54" customFormat="1" ht="12.75" customHeight="1">
      <c r="A26" s="224" t="s">
        <v>29</v>
      </c>
      <c r="B26" s="225"/>
      <c r="C26" s="226" t="s">
        <v>110</v>
      </c>
      <c r="D26" s="223"/>
      <c r="E26" s="78"/>
      <c r="F26" s="200" t="e">
        <f t="shared" si="0"/>
        <v>#DIV/0!</v>
      </c>
      <c r="L26" s="243"/>
    </row>
    <row r="27" spans="1:12" s="54" customFormat="1" ht="12.75" customHeight="1">
      <c r="A27" s="227" t="s">
        <v>688</v>
      </c>
      <c r="B27" s="207"/>
      <c r="C27" s="228" t="s">
        <v>689</v>
      </c>
      <c r="D27" s="223">
        <v>10</v>
      </c>
      <c r="E27" s="78"/>
      <c r="F27" s="200" t="e">
        <f t="shared" si="0"/>
        <v>#DIV/0!</v>
      </c>
      <c r="L27" s="243"/>
    </row>
    <row r="28" spans="1:6" s="54" customFormat="1" ht="12.75" customHeight="1">
      <c r="A28" s="206" t="s">
        <v>15</v>
      </c>
      <c r="B28" s="207"/>
      <c r="C28" s="220" t="s">
        <v>137</v>
      </c>
      <c r="D28" s="223">
        <v>145</v>
      </c>
      <c r="E28" s="78">
        <v>150</v>
      </c>
      <c r="F28" s="200">
        <f t="shared" si="0"/>
        <v>96.66666666666667</v>
      </c>
    </row>
    <row r="29" spans="1:6" s="54" customFormat="1" ht="12.75" customHeight="1">
      <c r="A29" s="206" t="s">
        <v>40</v>
      </c>
      <c r="B29" s="207"/>
      <c r="C29" s="220" t="s">
        <v>148</v>
      </c>
      <c r="D29" s="223"/>
      <c r="E29" s="78"/>
      <c r="F29" s="200" t="e">
        <f t="shared" si="0"/>
        <v>#DIV/0!</v>
      </c>
    </row>
    <row r="30" spans="1:6" s="54" customFormat="1" ht="12.75" customHeight="1">
      <c r="A30" s="206">
        <v>1000272</v>
      </c>
      <c r="B30" s="207"/>
      <c r="C30" s="220" t="s">
        <v>149</v>
      </c>
      <c r="D30" s="223"/>
      <c r="E30" s="78"/>
      <c r="F30" s="200" t="e">
        <f t="shared" si="0"/>
        <v>#DIV/0!</v>
      </c>
    </row>
    <row r="31" spans="1:6" s="54" customFormat="1" ht="12.75" customHeight="1">
      <c r="A31" s="229" t="s">
        <v>457</v>
      </c>
      <c r="B31" s="207"/>
      <c r="C31" s="230" t="s">
        <v>458</v>
      </c>
      <c r="D31" s="223"/>
      <c r="E31" s="78"/>
      <c r="F31" s="200" t="e">
        <f t="shared" si="0"/>
        <v>#DIV/0!</v>
      </c>
    </row>
    <row r="32" spans="1:6" s="54" customFormat="1" ht="12.75" customHeight="1">
      <c r="A32" s="206">
        <v>1000124</v>
      </c>
      <c r="B32" s="207"/>
      <c r="C32" s="231" t="s">
        <v>150</v>
      </c>
      <c r="D32" s="223">
        <v>37</v>
      </c>
      <c r="E32" s="78">
        <v>100</v>
      </c>
      <c r="F32" s="200">
        <f t="shared" si="0"/>
        <v>37</v>
      </c>
    </row>
    <row r="33" spans="1:6" ht="12.75" customHeight="1">
      <c r="A33" s="206" t="s">
        <v>5</v>
      </c>
      <c r="B33" s="207"/>
      <c r="C33" s="231" t="s">
        <v>151</v>
      </c>
      <c r="D33" s="223">
        <v>2345</v>
      </c>
      <c r="E33" s="78">
        <v>2100</v>
      </c>
      <c r="F33" s="200">
        <f t="shared" si="0"/>
        <v>111.66666666666667</v>
      </c>
    </row>
    <row r="34" spans="1:6" ht="12.75" customHeight="1">
      <c r="A34" s="206" t="s">
        <v>6</v>
      </c>
      <c r="B34" s="207"/>
      <c r="C34" s="231" t="s">
        <v>44</v>
      </c>
      <c r="D34" s="223">
        <v>50</v>
      </c>
      <c r="E34" s="78">
        <v>70</v>
      </c>
      <c r="F34" s="200">
        <f t="shared" si="0"/>
        <v>71.42857142857143</v>
      </c>
    </row>
    <row r="35" spans="1:6" ht="12.75" customHeight="1">
      <c r="A35" s="206" t="s">
        <v>8</v>
      </c>
      <c r="B35" s="207"/>
      <c r="C35" s="231" t="s">
        <v>7</v>
      </c>
      <c r="D35" s="223">
        <v>23</v>
      </c>
      <c r="E35" s="78">
        <v>10</v>
      </c>
      <c r="F35" s="200">
        <f t="shared" si="0"/>
        <v>229.99999999999997</v>
      </c>
    </row>
    <row r="36" spans="1:6" ht="12.75" customHeight="1">
      <c r="A36" s="206" t="s">
        <v>9</v>
      </c>
      <c r="B36" s="207"/>
      <c r="C36" s="231" t="s">
        <v>152</v>
      </c>
      <c r="D36" s="223">
        <v>25986</v>
      </c>
      <c r="E36" s="78">
        <v>23200</v>
      </c>
      <c r="F36" s="200">
        <f t="shared" si="0"/>
        <v>112.00862068965517</v>
      </c>
    </row>
    <row r="37" spans="1:6" ht="12.75" customHeight="1">
      <c r="A37" s="206" t="s">
        <v>10</v>
      </c>
      <c r="B37" s="207"/>
      <c r="C37" s="231" t="s">
        <v>140</v>
      </c>
      <c r="D37" s="223">
        <v>165</v>
      </c>
      <c r="E37" s="78">
        <v>400</v>
      </c>
      <c r="F37" s="200">
        <f t="shared" si="0"/>
        <v>41.25</v>
      </c>
    </row>
    <row r="38" spans="1:6" ht="12.75" customHeight="1">
      <c r="A38" s="232" t="s">
        <v>658</v>
      </c>
      <c r="B38" s="233">
        <v>33</v>
      </c>
      <c r="C38" s="234" t="s">
        <v>415</v>
      </c>
      <c r="D38" s="417"/>
      <c r="E38" s="55"/>
      <c r="F38" s="418" t="e">
        <f t="shared" si="0"/>
        <v>#DIV/0!</v>
      </c>
    </row>
    <row r="39" spans="1:6" ht="12.75">
      <c r="A39" s="56">
        <v>1000215</v>
      </c>
      <c r="B39" s="212"/>
      <c r="C39" s="235" t="s">
        <v>46</v>
      </c>
      <c r="D39" s="78">
        <v>836</v>
      </c>
      <c r="E39" s="78">
        <v>1050</v>
      </c>
      <c r="F39" s="200">
        <f t="shared" si="0"/>
        <v>79.61904761904762</v>
      </c>
    </row>
    <row r="40" spans="1:6" ht="12.75">
      <c r="A40" s="222" t="s">
        <v>686</v>
      </c>
      <c r="B40" s="236" t="s">
        <v>743</v>
      </c>
      <c r="C40" s="201" t="s">
        <v>350</v>
      </c>
      <c r="D40" s="64"/>
      <c r="E40" s="64"/>
      <c r="F40" s="200" t="e">
        <f t="shared" si="0"/>
        <v>#DIV/0!</v>
      </c>
    </row>
    <row r="41" spans="1:6" ht="12.75">
      <c r="A41" s="317">
        <v>1000207</v>
      </c>
      <c r="B41" s="318"/>
      <c r="C41" s="314" t="s">
        <v>47</v>
      </c>
      <c r="D41" s="321">
        <f>SUM(D42:D43)</f>
        <v>0</v>
      </c>
      <c r="E41" s="321">
        <f>SUM(E42:E43)</f>
        <v>0</v>
      </c>
      <c r="F41" s="311" t="e">
        <f t="shared" si="0"/>
        <v>#DIV/0!</v>
      </c>
    </row>
    <row r="42" spans="1:6" ht="12.75">
      <c r="A42" s="56">
        <v>1000207</v>
      </c>
      <c r="B42" s="212" t="s">
        <v>259</v>
      </c>
      <c r="C42" s="235" t="s">
        <v>55</v>
      </c>
      <c r="D42" s="221"/>
      <c r="E42" s="7"/>
      <c r="F42" s="200" t="e">
        <f t="shared" si="0"/>
        <v>#DIV/0!</v>
      </c>
    </row>
    <row r="43" spans="1:6" ht="12.75">
      <c r="A43" s="56">
        <v>1000207</v>
      </c>
      <c r="B43" s="212" t="s">
        <v>257</v>
      </c>
      <c r="C43" s="235" t="s">
        <v>56</v>
      </c>
      <c r="D43" s="221"/>
      <c r="E43" s="7"/>
      <c r="F43" s="200" t="e">
        <f t="shared" si="0"/>
        <v>#DIV/0!</v>
      </c>
    </row>
    <row r="44" spans="1:6" ht="17.25" customHeight="1">
      <c r="A44" s="319"/>
      <c r="B44" s="320"/>
      <c r="C44" s="325" t="s">
        <v>684</v>
      </c>
      <c r="D44" s="326"/>
      <c r="E44" s="327"/>
      <c r="F44" s="328" t="e">
        <f t="shared" si="0"/>
        <v>#DIV/0!</v>
      </c>
    </row>
    <row r="45" spans="1:5" ht="12.75">
      <c r="A45" s="584" t="s">
        <v>687</v>
      </c>
      <c r="B45" s="584"/>
      <c r="C45" s="584"/>
      <c r="D45" s="584"/>
      <c r="E45" s="584"/>
    </row>
    <row r="46" spans="1:4" ht="12.75">
      <c r="A46" s="10" t="s">
        <v>364</v>
      </c>
      <c r="B46" s="192"/>
      <c r="C46" s="10"/>
      <c r="D46" s="10"/>
    </row>
    <row r="47" spans="1:4" ht="12.75">
      <c r="A47" s="237"/>
      <c r="B47" s="238"/>
      <c r="C47" s="237"/>
      <c r="D47" s="237"/>
    </row>
    <row r="48" spans="1:4" ht="12.75">
      <c r="A48" s="237"/>
      <c r="B48" s="238"/>
      <c r="C48" s="237"/>
      <c r="D48" s="237"/>
    </row>
    <row r="49" spans="1:4" ht="12.75">
      <c r="A49" s="239"/>
      <c r="B49" s="240"/>
      <c r="C49" s="241"/>
      <c r="D49" s="241"/>
    </row>
    <row r="50" spans="1:4" ht="12.75">
      <c r="A50" s="237"/>
      <c r="B50" s="238"/>
      <c r="C50" s="237"/>
      <c r="D50" s="237"/>
    </row>
    <row r="51" spans="1:4" ht="12.75">
      <c r="A51" s="237"/>
      <c r="B51" s="238"/>
      <c r="C51" s="4"/>
      <c r="D51" s="4"/>
    </row>
    <row r="52" spans="3:4" ht="12.75">
      <c r="C52" s="3"/>
      <c r="D52" s="3"/>
    </row>
  </sheetData>
  <sheetProtection/>
  <mergeCells count="1">
    <mergeCell ref="A45:E45"/>
  </mergeCells>
  <printOptions/>
  <pageMargins left="0.7480314960629921" right="0.7480314960629921" top="0.5905511811023623" bottom="0.5905511811023623" header="0.5118110236220472" footer="0.5118110236220472"/>
  <pageSetup horizontalDpi="1200" verticalDpi="12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51"/>
  <sheetViews>
    <sheetView zoomScalePageLayoutView="0" workbookViewId="0" topLeftCell="A136">
      <selection activeCell="C152" sqref="C152"/>
    </sheetView>
  </sheetViews>
  <sheetFormatPr defaultColWidth="9.140625" defaultRowHeight="12.75"/>
  <cols>
    <col min="1" max="1" width="8.28125" style="246" customWidth="1"/>
    <col min="2" max="2" width="6.140625" style="246" customWidth="1"/>
    <col min="3" max="3" width="59.28125" style="215" customWidth="1"/>
    <col min="4" max="4" width="10.00390625" style="215" customWidth="1"/>
    <col min="5" max="5" width="9.140625" style="215" customWidth="1"/>
    <col min="6" max="7" width="9.140625" style="5" customWidth="1"/>
    <col min="8" max="8" width="39.8515625" style="5" customWidth="1"/>
    <col min="9" max="9" width="11.140625" style="5" customWidth="1"/>
    <col min="10" max="16384" width="9.140625" style="5" customWidth="1"/>
  </cols>
  <sheetData>
    <row r="1" spans="1:3" ht="15.75" customHeight="1">
      <c r="A1" s="244" t="s">
        <v>222</v>
      </c>
      <c r="B1" s="244"/>
      <c r="C1" s="245"/>
    </row>
    <row r="2" spans="1:9" ht="15.75" customHeight="1">
      <c r="A2" s="82" t="s">
        <v>812</v>
      </c>
      <c r="D2" s="392"/>
      <c r="F2" s="247" t="s">
        <v>707</v>
      </c>
      <c r="H2" s="10" t="s">
        <v>789</v>
      </c>
      <c r="I2" s="387"/>
    </row>
    <row r="3" spans="1:11" ht="49.5" customHeight="1">
      <c r="A3" s="206" t="s">
        <v>296</v>
      </c>
      <c r="B3" s="206" t="s">
        <v>297</v>
      </c>
      <c r="C3" s="206" t="s">
        <v>43</v>
      </c>
      <c r="D3" s="195" t="s">
        <v>838</v>
      </c>
      <c r="E3" s="248" t="s">
        <v>757</v>
      </c>
      <c r="F3" s="56" t="s">
        <v>773</v>
      </c>
      <c r="H3" s="56" t="s">
        <v>775</v>
      </c>
      <c r="I3" s="195" t="s">
        <v>838</v>
      </c>
      <c r="J3" s="63" t="s">
        <v>757</v>
      </c>
      <c r="K3" s="56" t="s">
        <v>773</v>
      </c>
    </row>
    <row r="4" spans="1:11" ht="19.5" customHeight="1">
      <c r="A4" s="307"/>
      <c r="B4" s="307"/>
      <c r="C4" s="329" t="s">
        <v>401</v>
      </c>
      <c r="D4" s="325">
        <f>SUM(D5:D8)</f>
        <v>19594</v>
      </c>
      <c r="E4" s="325">
        <f>SUM(E5:E8)</f>
        <v>0</v>
      </c>
      <c r="F4" s="311" t="e">
        <f>D4/E4*100</f>
        <v>#DIV/0!</v>
      </c>
      <c r="H4" s="310" t="s">
        <v>796</v>
      </c>
      <c r="I4" s="317">
        <f>I5+I6+I7+I8+I9</f>
        <v>216429</v>
      </c>
      <c r="J4" s="317">
        <f>J5+J6+J7+J8+J9</f>
        <v>268870</v>
      </c>
      <c r="K4" s="411">
        <f>I4/J4*100</f>
        <v>80.49577862907725</v>
      </c>
    </row>
    <row r="5" spans="1:11" ht="19.5" customHeight="1">
      <c r="A5" s="249" t="s">
        <v>373</v>
      </c>
      <c r="B5" s="250"/>
      <c r="C5" s="251" t="s">
        <v>374</v>
      </c>
      <c r="D5" s="252"/>
      <c r="E5" s="253"/>
      <c r="F5" s="200" t="e">
        <f aca="true" t="shared" si="0" ref="F5:F68">D5/E5*100</f>
        <v>#DIV/0!</v>
      </c>
      <c r="H5" s="57" t="s">
        <v>795</v>
      </c>
      <c r="I5" s="56">
        <f>D9+D20</f>
        <v>38384</v>
      </c>
      <c r="J5" s="56">
        <f>E9+E20</f>
        <v>42250</v>
      </c>
      <c r="K5" s="412">
        <f aca="true" t="shared" si="1" ref="K5:K10">I5/J5*100</f>
        <v>90.84970414201183</v>
      </c>
    </row>
    <row r="6" spans="1:11" ht="19.5" customHeight="1">
      <c r="A6" s="249" t="s">
        <v>375</v>
      </c>
      <c r="B6" s="250"/>
      <c r="C6" s="251" t="s">
        <v>376</v>
      </c>
      <c r="D6" s="252">
        <v>19594</v>
      </c>
      <c r="E6" s="253"/>
      <c r="F6" s="200" t="e">
        <f t="shared" si="0"/>
        <v>#DIV/0!</v>
      </c>
      <c r="H6" s="57" t="s">
        <v>790</v>
      </c>
      <c r="I6" s="56">
        <f>D27+D55+D112</f>
        <v>160205</v>
      </c>
      <c r="J6" s="56">
        <f>E27+E55+E112</f>
        <v>200360</v>
      </c>
      <c r="K6" s="412">
        <f t="shared" si="1"/>
        <v>79.95857456578159</v>
      </c>
    </row>
    <row r="7" spans="1:11" ht="19.5" customHeight="1">
      <c r="A7" s="249" t="s">
        <v>377</v>
      </c>
      <c r="B7" s="250"/>
      <c r="C7" s="251" t="s">
        <v>378</v>
      </c>
      <c r="D7" s="252"/>
      <c r="E7" s="253"/>
      <c r="F7" s="200" t="e">
        <f t="shared" si="0"/>
        <v>#DIV/0!</v>
      </c>
      <c r="H7" s="57" t="s">
        <v>791</v>
      </c>
      <c r="I7" s="56">
        <f>D119</f>
        <v>17465</v>
      </c>
      <c r="J7" s="56">
        <f>E119</f>
        <v>25750</v>
      </c>
      <c r="K7" s="412">
        <f t="shared" si="1"/>
        <v>67.8252427184466</v>
      </c>
    </row>
    <row r="8" spans="1:11" ht="24.75" customHeight="1">
      <c r="A8" s="280" t="s">
        <v>764</v>
      </c>
      <c r="B8" s="250"/>
      <c r="C8" s="48" t="s">
        <v>774</v>
      </c>
      <c r="D8" s="252"/>
      <c r="E8" s="253"/>
      <c r="F8" s="200" t="e">
        <f t="shared" si="0"/>
        <v>#DIV/0!</v>
      </c>
      <c r="G8" s="54"/>
      <c r="H8" s="57" t="s">
        <v>792</v>
      </c>
      <c r="I8" s="56">
        <f>D137</f>
        <v>375</v>
      </c>
      <c r="J8" s="56">
        <f>E137</f>
        <v>510</v>
      </c>
      <c r="K8" s="412">
        <f t="shared" si="1"/>
        <v>73.52941176470588</v>
      </c>
    </row>
    <row r="9" spans="1:11" ht="19.5" customHeight="1">
      <c r="A9" s="330"/>
      <c r="B9" s="331"/>
      <c r="C9" s="332" t="s">
        <v>379</v>
      </c>
      <c r="D9" s="333">
        <f>SUM(D10:D19)</f>
        <v>26124</v>
      </c>
      <c r="E9" s="333">
        <f>SUM(E10:E19)</f>
        <v>25350</v>
      </c>
      <c r="F9" s="311">
        <f t="shared" si="0"/>
        <v>103.05325443786981</v>
      </c>
      <c r="G9" s="266">
        <f>D9+D20+D27+D55+D112+D119+D137+D146</f>
        <v>216429</v>
      </c>
      <c r="H9" s="53" t="s">
        <v>793</v>
      </c>
      <c r="I9" s="56">
        <f>D146</f>
        <v>0</v>
      </c>
      <c r="J9" s="56">
        <f>E146</f>
        <v>0</v>
      </c>
      <c r="K9" s="412" t="e">
        <f t="shared" si="1"/>
        <v>#DIV/0!</v>
      </c>
    </row>
    <row r="10" spans="1:11" ht="20.25" customHeight="1">
      <c r="A10" s="229" t="s">
        <v>380</v>
      </c>
      <c r="B10" s="254"/>
      <c r="C10" s="230" t="s">
        <v>381</v>
      </c>
      <c r="D10" s="253"/>
      <c r="E10" s="253"/>
      <c r="F10" s="200" t="e">
        <f t="shared" si="0"/>
        <v>#DIV/0!</v>
      </c>
      <c r="H10" s="267" t="s">
        <v>794</v>
      </c>
      <c r="I10" s="410">
        <f>D148</f>
        <v>20548</v>
      </c>
      <c r="J10" s="410">
        <f>E148</f>
        <v>17500</v>
      </c>
      <c r="K10" s="412">
        <f t="shared" si="1"/>
        <v>117.41714285714286</v>
      </c>
    </row>
    <row r="11" spans="1:11" ht="12.75" customHeight="1">
      <c r="A11" s="229" t="s">
        <v>382</v>
      </c>
      <c r="B11" s="254"/>
      <c r="C11" s="230" t="s">
        <v>383</v>
      </c>
      <c r="D11" s="253"/>
      <c r="E11" s="253"/>
      <c r="F11" s="200" t="e">
        <f t="shared" si="0"/>
        <v>#DIV/0!</v>
      </c>
      <c r="H11" s="237"/>
      <c r="J11" s="237"/>
      <c r="K11" s="237"/>
    </row>
    <row r="12" spans="1:11" ht="12.75" customHeight="1">
      <c r="A12" s="229" t="s">
        <v>384</v>
      </c>
      <c r="B12" s="254"/>
      <c r="C12" s="230" t="s">
        <v>385</v>
      </c>
      <c r="D12" s="253">
        <v>9434</v>
      </c>
      <c r="E12" s="253">
        <v>350</v>
      </c>
      <c r="F12" s="200">
        <f t="shared" si="0"/>
        <v>2695.4285714285716</v>
      </c>
      <c r="H12" s="237"/>
      <c r="J12" s="237"/>
      <c r="K12" s="237"/>
    </row>
    <row r="13" spans="1:11" ht="12.75" customHeight="1">
      <c r="A13" s="229" t="s">
        <v>386</v>
      </c>
      <c r="B13" s="254"/>
      <c r="C13" s="230" t="s">
        <v>387</v>
      </c>
      <c r="D13" s="253">
        <v>8553</v>
      </c>
      <c r="E13" s="253">
        <v>13000</v>
      </c>
      <c r="F13" s="200">
        <f t="shared" si="0"/>
        <v>65.79230769230769</v>
      </c>
      <c r="H13" s="237"/>
      <c r="I13" s="237"/>
      <c r="J13" s="237"/>
      <c r="K13" s="237"/>
    </row>
    <row r="14" spans="1:6" ht="12.75" customHeight="1">
      <c r="A14" s="229" t="s">
        <v>388</v>
      </c>
      <c r="B14" s="254"/>
      <c r="C14" s="230" t="s">
        <v>389</v>
      </c>
      <c r="D14" s="253"/>
      <c r="E14" s="253"/>
      <c r="F14" s="200" t="e">
        <f t="shared" si="0"/>
        <v>#DIV/0!</v>
      </c>
    </row>
    <row r="15" spans="1:6" ht="12.75" customHeight="1">
      <c r="A15" s="229" t="s">
        <v>390</v>
      </c>
      <c r="B15" s="254"/>
      <c r="C15" s="230" t="s">
        <v>391</v>
      </c>
      <c r="D15" s="253"/>
      <c r="E15" s="253"/>
      <c r="F15" s="200" t="e">
        <f t="shared" si="0"/>
        <v>#DIV/0!</v>
      </c>
    </row>
    <row r="16" spans="1:6" ht="12.75" customHeight="1">
      <c r="A16" s="229" t="s">
        <v>392</v>
      </c>
      <c r="B16" s="254"/>
      <c r="C16" s="230" t="s">
        <v>393</v>
      </c>
      <c r="D16" s="253"/>
      <c r="E16" s="253"/>
      <c r="F16" s="200" t="e">
        <f t="shared" si="0"/>
        <v>#DIV/0!</v>
      </c>
    </row>
    <row r="17" spans="1:6" ht="12.75" customHeight="1">
      <c r="A17" s="229" t="s">
        <v>394</v>
      </c>
      <c r="B17" s="254"/>
      <c r="C17" s="230" t="s">
        <v>395</v>
      </c>
      <c r="D17" s="253"/>
      <c r="E17" s="253"/>
      <c r="F17" s="200" t="e">
        <f t="shared" si="0"/>
        <v>#DIV/0!</v>
      </c>
    </row>
    <row r="18" spans="1:6" ht="12.75" customHeight="1">
      <c r="A18" s="229" t="s">
        <v>396</v>
      </c>
      <c r="B18" s="254"/>
      <c r="C18" s="230" t="s">
        <v>397</v>
      </c>
      <c r="D18" s="253"/>
      <c r="E18" s="253"/>
      <c r="F18" s="200" t="e">
        <f t="shared" si="0"/>
        <v>#DIV/0!</v>
      </c>
    </row>
    <row r="19" spans="1:6" ht="12.75" customHeight="1">
      <c r="A19" s="229" t="s">
        <v>398</v>
      </c>
      <c r="B19" s="254"/>
      <c r="C19" s="230" t="s">
        <v>399</v>
      </c>
      <c r="D19" s="253">
        <v>8137</v>
      </c>
      <c r="E19" s="253">
        <v>12000</v>
      </c>
      <c r="F19" s="200">
        <f t="shared" si="0"/>
        <v>67.80833333333334</v>
      </c>
    </row>
    <row r="20" spans="1:6" ht="12.75" customHeight="1">
      <c r="A20" s="334"/>
      <c r="B20" s="335"/>
      <c r="C20" s="336" t="s">
        <v>400</v>
      </c>
      <c r="D20" s="333">
        <f>SUM(D21:D26)</f>
        <v>12260</v>
      </c>
      <c r="E20" s="333">
        <f>SUM(E21:E26)</f>
        <v>16900</v>
      </c>
      <c r="F20" s="311">
        <f t="shared" si="0"/>
        <v>72.54437869822485</v>
      </c>
    </row>
    <row r="21" spans="1:6" ht="12.75" customHeight="1">
      <c r="A21" s="229" t="s">
        <v>402</v>
      </c>
      <c r="B21" s="254"/>
      <c r="C21" s="230" t="s">
        <v>403</v>
      </c>
      <c r="D21" s="253">
        <v>1147</v>
      </c>
      <c r="E21" s="253">
        <v>1600</v>
      </c>
      <c r="F21" s="200">
        <f t="shared" si="0"/>
        <v>71.6875</v>
      </c>
    </row>
    <row r="22" spans="1:6" ht="12.75" customHeight="1">
      <c r="A22" s="229" t="s">
        <v>404</v>
      </c>
      <c r="B22" s="254"/>
      <c r="C22" s="230" t="s">
        <v>405</v>
      </c>
      <c r="D22" s="253">
        <v>6213</v>
      </c>
      <c r="E22" s="253">
        <v>7700</v>
      </c>
      <c r="F22" s="200">
        <f t="shared" si="0"/>
        <v>80.68831168831169</v>
      </c>
    </row>
    <row r="23" spans="1:6" ht="12.75" customHeight="1">
      <c r="A23" s="229" t="s">
        <v>406</v>
      </c>
      <c r="B23" s="254"/>
      <c r="C23" s="230" t="s">
        <v>407</v>
      </c>
      <c r="D23" s="253"/>
      <c r="E23" s="253"/>
      <c r="F23" s="200" t="e">
        <f t="shared" si="0"/>
        <v>#DIV/0!</v>
      </c>
    </row>
    <row r="24" spans="1:6" ht="12.75" customHeight="1">
      <c r="A24" s="229" t="s">
        <v>408</v>
      </c>
      <c r="B24" s="254"/>
      <c r="C24" s="230" t="s">
        <v>409</v>
      </c>
      <c r="D24" s="253">
        <v>2105</v>
      </c>
      <c r="E24" s="253">
        <v>3300</v>
      </c>
      <c r="F24" s="200">
        <f t="shared" si="0"/>
        <v>63.787878787878796</v>
      </c>
    </row>
    <row r="25" spans="1:6" ht="12.75" customHeight="1">
      <c r="A25" s="229" t="s">
        <v>410</v>
      </c>
      <c r="B25" s="254"/>
      <c r="C25" s="230" t="s">
        <v>411</v>
      </c>
      <c r="D25" s="253">
        <v>2131</v>
      </c>
      <c r="E25" s="253">
        <v>3300</v>
      </c>
      <c r="F25" s="200">
        <f t="shared" si="0"/>
        <v>64.57575757575758</v>
      </c>
    </row>
    <row r="26" spans="1:6" ht="12.75" customHeight="1">
      <c r="A26" s="229" t="s">
        <v>412</v>
      </c>
      <c r="B26" s="254"/>
      <c r="C26" s="230" t="s">
        <v>413</v>
      </c>
      <c r="D26" s="253">
        <v>664</v>
      </c>
      <c r="E26" s="253">
        <v>1000</v>
      </c>
      <c r="F26" s="200">
        <f t="shared" si="0"/>
        <v>66.4</v>
      </c>
    </row>
    <row r="27" spans="1:6" ht="12.75" customHeight="1">
      <c r="A27" s="337"/>
      <c r="B27" s="338"/>
      <c r="C27" s="332" t="s">
        <v>459</v>
      </c>
      <c r="D27" s="333">
        <f>SUM(D28:D54)</f>
        <v>1300</v>
      </c>
      <c r="E27" s="333">
        <f>SUM(E28:E54)</f>
        <v>1660</v>
      </c>
      <c r="F27" s="311">
        <f t="shared" si="0"/>
        <v>78.3132530120482</v>
      </c>
    </row>
    <row r="28" spans="1:6" ht="12.75" customHeight="1">
      <c r="A28" s="229" t="s">
        <v>460</v>
      </c>
      <c r="B28" s="254"/>
      <c r="C28" s="230" t="s">
        <v>461</v>
      </c>
      <c r="D28" s="255"/>
      <c r="E28" s="253"/>
      <c r="F28" s="200" t="e">
        <f t="shared" si="0"/>
        <v>#DIV/0!</v>
      </c>
    </row>
    <row r="29" spans="1:6" ht="12.75" customHeight="1">
      <c r="A29" s="229" t="s">
        <v>462</v>
      </c>
      <c r="B29" s="254"/>
      <c r="C29" s="230" t="s">
        <v>463</v>
      </c>
      <c r="D29" s="253"/>
      <c r="E29" s="253"/>
      <c r="F29" s="200" t="e">
        <f t="shared" si="0"/>
        <v>#DIV/0!</v>
      </c>
    </row>
    <row r="30" spans="1:6" ht="12.75" customHeight="1">
      <c r="A30" s="229" t="s">
        <v>464</v>
      </c>
      <c r="B30" s="254"/>
      <c r="C30" s="230" t="s">
        <v>465</v>
      </c>
      <c r="D30" s="253"/>
      <c r="E30" s="253"/>
      <c r="F30" s="200" t="e">
        <f t="shared" si="0"/>
        <v>#DIV/0!</v>
      </c>
    </row>
    <row r="31" spans="1:6" ht="12.75" customHeight="1">
      <c r="A31" s="229" t="s">
        <v>466</v>
      </c>
      <c r="B31" s="254"/>
      <c r="C31" s="230" t="s">
        <v>467</v>
      </c>
      <c r="D31" s="253"/>
      <c r="E31" s="253"/>
      <c r="F31" s="200" t="e">
        <f t="shared" si="0"/>
        <v>#DIV/0!</v>
      </c>
    </row>
    <row r="32" spans="1:6" ht="12.75" customHeight="1">
      <c r="A32" s="229" t="s">
        <v>468</v>
      </c>
      <c r="B32" s="254"/>
      <c r="C32" s="230" t="s">
        <v>469</v>
      </c>
      <c r="D32" s="253"/>
      <c r="E32" s="253"/>
      <c r="F32" s="200" t="e">
        <f t="shared" si="0"/>
        <v>#DIV/0!</v>
      </c>
    </row>
    <row r="33" spans="1:6" ht="12.75" customHeight="1">
      <c r="A33" s="229" t="s">
        <v>470</v>
      </c>
      <c r="B33" s="254"/>
      <c r="C33" s="230" t="s">
        <v>471</v>
      </c>
      <c r="D33" s="253"/>
      <c r="E33" s="253"/>
      <c r="F33" s="200" t="e">
        <f t="shared" si="0"/>
        <v>#DIV/0!</v>
      </c>
    </row>
    <row r="34" spans="1:6" ht="12.75" customHeight="1">
      <c r="A34" s="229" t="s">
        <v>472</v>
      </c>
      <c r="B34" s="254"/>
      <c r="C34" s="230" t="s">
        <v>473</v>
      </c>
      <c r="D34" s="253"/>
      <c r="E34" s="253"/>
      <c r="F34" s="200" t="e">
        <f t="shared" si="0"/>
        <v>#DIV/0!</v>
      </c>
    </row>
    <row r="35" spans="1:6" ht="12.75" customHeight="1">
      <c r="A35" s="229" t="s">
        <v>474</v>
      </c>
      <c r="B35" s="254"/>
      <c r="C35" s="230" t="s">
        <v>475</v>
      </c>
      <c r="D35" s="253"/>
      <c r="E35" s="253"/>
      <c r="F35" s="200" t="e">
        <f t="shared" si="0"/>
        <v>#DIV/0!</v>
      </c>
    </row>
    <row r="36" spans="1:6" ht="27" customHeight="1">
      <c r="A36" s="229" t="s">
        <v>476</v>
      </c>
      <c r="B36" s="254"/>
      <c r="C36" s="230" t="s">
        <v>477</v>
      </c>
      <c r="D36" s="253">
        <v>139</v>
      </c>
      <c r="E36" s="253">
        <v>120</v>
      </c>
      <c r="F36" s="200">
        <f t="shared" si="0"/>
        <v>115.83333333333334</v>
      </c>
    </row>
    <row r="37" spans="1:6" ht="12.75" customHeight="1">
      <c r="A37" s="229" t="s">
        <v>457</v>
      </c>
      <c r="B37" s="254"/>
      <c r="C37" s="230" t="s">
        <v>458</v>
      </c>
      <c r="D37" s="253">
        <v>10</v>
      </c>
      <c r="E37" s="253">
        <v>40</v>
      </c>
      <c r="F37" s="200">
        <f t="shared" si="0"/>
        <v>25</v>
      </c>
    </row>
    <row r="38" spans="1:6" ht="12.75" customHeight="1">
      <c r="A38" s="229" t="s">
        <v>478</v>
      </c>
      <c r="B38" s="254"/>
      <c r="C38" s="230" t="s">
        <v>479</v>
      </c>
      <c r="D38" s="253"/>
      <c r="E38" s="253"/>
      <c r="F38" s="200" t="e">
        <f t="shared" si="0"/>
        <v>#DIV/0!</v>
      </c>
    </row>
    <row r="39" spans="1:6" ht="12.75" customHeight="1">
      <c r="A39" s="229" t="s">
        <v>480</v>
      </c>
      <c r="B39" s="254"/>
      <c r="C39" s="230" t="s">
        <v>481</v>
      </c>
      <c r="D39" s="253">
        <v>1151</v>
      </c>
      <c r="E39" s="253">
        <v>1500</v>
      </c>
      <c r="F39" s="200">
        <f t="shared" si="0"/>
        <v>76.73333333333333</v>
      </c>
    </row>
    <row r="40" spans="1:6" ht="12.75" customHeight="1">
      <c r="A40" s="229" t="s">
        <v>482</v>
      </c>
      <c r="B40" s="254"/>
      <c r="C40" s="230" t="s">
        <v>483</v>
      </c>
      <c r="D40" s="253"/>
      <c r="E40" s="253"/>
      <c r="F40" s="200" t="e">
        <f t="shared" si="0"/>
        <v>#DIV/0!</v>
      </c>
    </row>
    <row r="41" spans="1:6" ht="12.75" customHeight="1">
      <c r="A41" s="229" t="s">
        <v>484</v>
      </c>
      <c r="B41" s="254"/>
      <c r="C41" s="230" t="s">
        <v>485</v>
      </c>
      <c r="D41" s="253"/>
      <c r="E41" s="253"/>
      <c r="F41" s="200" t="e">
        <f t="shared" si="0"/>
        <v>#DIV/0!</v>
      </c>
    </row>
    <row r="42" spans="1:6" ht="12.75" customHeight="1">
      <c r="A42" s="229" t="s">
        <v>486</v>
      </c>
      <c r="B42" s="254"/>
      <c r="C42" s="230" t="s">
        <v>487</v>
      </c>
      <c r="D42" s="253"/>
      <c r="E42" s="253"/>
      <c r="F42" s="200" t="e">
        <f t="shared" si="0"/>
        <v>#DIV/0!</v>
      </c>
    </row>
    <row r="43" spans="1:6" ht="12.75" customHeight="1">
      <c r="A43" s="229" t="s">
        <v>488</v>
      </c>
      <c r="B43" s="254"/>
      <c r="C43" s="230" t="s">
        <v>489</v>
      </c>
      <c r="D43" s="253"/>
      <c r="E43" s="253"/>
      <c r="F43" s="200" t="e">
        <f t="shared" si="0"/>
        <v>#DIV/0!</v>
      </c>
    </row>
    <row r="44" spans="1:6" ht="12.75" customHeight="1">
      <c r="A44" s="229" t="s">
        <v>490</v>
      </c>
      <c r="B44" s="254"/>
      <c r="C44" s="230" t="s">
        <v>491</v>
      </c>
      <c r="D44" s="253"/>
      <c r="E44" s="253"/>
      <c r="F44" s="200" t="e">
        <f t="shared" si="0"/>
        <v>#DIV/0!</v>
      </c>
    </row>
    <row r="45" spans="1:6" ht="12.75" customHeight="1">
      <c r="A45" s="256" t="s">
        <v>492</v>
      </c>
      <c r="B45" s="257"/>
      <c r="C45" s="258" t="s">
        <v>493</v>
      </c>
      <c r="D45" s="253"/>
      <c r="E45" s="253"/>
      <c r="F45" s="200" t="e">
        <f t="shared" si="0"/>
        <v>#DIV/0!</v>
      </c>
    </row>
    <row r="46" spans="1:6" ht="12.75" customHeight="1">
      <c r="A46" s="256" t="s">
        <v>494</v>
      </c>
      <c r="B46" s="257"/>
      <c r="C46" s="258" t="s">
        <v>495</v>
      </c>
      <c r="D46" s="253"/>
      <c r="E46" s="253"/>
      <c r="F46" s="200" t="e">
        <f t="shared" si="0"/>
        <v>#DIV/0!</v>
      </c>
    </row>
    <row r="47" spans="1:6" ht="12.75" customHeight="1">
      <c r="A47" s="256" t="s">
        <v>496</v>
      </c>
      <c r="B47" s="257"/>
      <c r="C47" s="258" t="s">
        <v>497</v>
      </c>
      <c r="D47" s="253"/>
      <c r="E47" s="253"/>
      <c r="F47" s="200" t="e">
        <f t="shared" si="0"/>
        <v>#DIV/0!</v>
      </c>
    </row>
    <row r="48" spans="1:6" ht="12.75" customHeight="1">
      <c r="A48" s="256" t="s">
        <v>498</v>
      </c>
      <c r="B48" s="257"/>
      <c r="C48" s="258" t="s">
        <v>499</v>
      </c>
      <c r="D48" s="253"/>
      <c r="E48" s="253"/>
      <c r="F48" s="200" t="e">
        <f t="shared" si="0"/>
        <v>#DIV/0!</v>
      </c>
    </row>
    <row r="49" spans="1:6" ht="12.75" customHeight="1">
      <c r="A49" s="256" t="s">
        <v>500</v>
      </c>
      <c r="B49" s="257"/>
      <c r="C49" s="258" t="s">
        <v>501</v>
      </c>
      <c r="D49" s="253"/>
      <c r="E49" s="253"/>
      <c r="F49" s="200" t="e">
        <f t="shared" si="0"/>
        <v>#DIV/0!</v>
      </c>
    </row>
    <row r="50" spans="1:6" ht="12.75" customHeight="1">
      <c r="A50" s="256" t="s">
        <v>502</v>
      </c>
      <c r="B50" s="257"/>
      <c r="C50" s="258" t="s">
        <v>503</v>
      </c>
      <c r="D50" s="253"/>
      <c r="E50" s="253"/>
      <c r="F50" s="200" t="e">
        <f t="shared" si="0"/>
        <v>#DIV/0!</v>
      </c>
    </row>
    <row r="51" spans="1:6" ht="12.75" customHeight="1">
      <c r="A51" s="256" t="s">
        <v>504</v>
      </c>
      <c r="B51" s="257"/>
      <c r="C51" s="258" t="s">
        <v>505</v>
      </c>
      <c r="D51" s="253"/>
      <c r="E51" s="253"/>
      <c r="F51" s="200" t="e">
        <f t="shared" si="0"/>
        <v>#DIV/0!</v>
      </c>
    </row>
    <row r="52" spans="1:6" ht="12.75" customHeight="1">
      <c r="A52" s="256" t="s">
        <v>506</v>
      </c>
      <c r="B52" s="257"/>
      <c r="C52" s="258" t="s">
        <v>507</v>
      </c>
      <c r="D52" s="253"/>
      <c r="E52" s="253"/>
      <c r="F52" s="200" t="e">
        <f t="shared" si="0"/>
        <v>#DIV/0!</v>
      </c>
    </row>
    <row r="53" spans="1:6" ht="12.75" customHeight="1">
      <c r="A53" s="256" t="s">
        <v>508</v>
      </c>
      <c r="B53" s="257"/>
      <c r="C53" s="258" t="s">
        <v>509</v>
      </c>
      <c r="D53" s="253"/>
      <c r="E53" s="253"/>
      <c r="F53" s="200" t="e">
        <f t="shared" si="0"/>
        <v>#DIV/0!</v>
      </c>
    </row>
    <row r="54" spans="1:6" ht="12.75" customHeight="1">
      <c r="A54" s="256" t="s">
        <v>510</v>
      </c>
      <c r="B54" s="257"/>
      <c r="C54" s="258" t="s">
        <v>511</v>
      </c>
      <c r="D54" s="253"/>
      <c r="E54" s="253"/>
      <c r="F54" s="200" t="e">
        <f t="shared" si="0"/>
        <v>#DIV/0!</v>
      </c>
    </row>
    <row r="55" spans="1:6" ht="12.75" customHeight="1">
      <c r="A55" s="339"/>
      <c r="B55" s="340"/>
      <c r="C55" s="332" t="s">
        <v>512</v>
      </c>
      <c r="D55" s="333">
        <f>SUM(D56:D111)</f>
        <v>158905</v>
      </c>
      <c r="E55" s="333">
        <f>SUM(E56:E111)</f>
        <v>198700</v>
      </c>
      <c r="F55" s="311">
        <f t="shared" si="0"/>
        <v>79.9723200805234</v>
      </c>
    </row>
    <row r="56" spans="1:6" ht="12.75" customHeight="1">
      <c r="A56" s="256" t="s">
        <v>513</v>
      </c>
      <c r="B56" s="257"/>
      <c r="C56" s="258" t="s">
        <v>514</v>
      </c>
      <c r="D56" s="255"/>
      <c r="E56" s="253"/>
      <c r="F56" s="200" t="e">
        <f t="shared" si="0"/>
        <v>#DIV/0!</v>
      </c>
    </row>
    <row r="57" spans="1:6" ht="12.75" customHeight="1">
      <c r="A57" s="256" t="s">
        <v>515</v>
      </c>
      <c r="B57" s="257"/>
      <c r="C57" s="258" t="s">
        <v>516</v>
      </c>
      <c r="D57" s="253">
        <v>8122</v>
      </c>
      <c r="E57" s="253">
        <v>12000</v>
      </c>
      <c r="F57" s="200">
        <f t="shared" si="0"/>
        <v>67.68333333333332</v>
      </c>
    </row>
    <row r="58" spans="1:6" ht="12.75" customHeight="1">
      <c r="A58" s="256" t="s">
        <v>517</v>
      </c>
      <c r="B58" s="257"/>
      <c r="C58" s="258" t="s">
        <v>518</v>
      </c>
      <c r="D58" s="253">
        <v>43</v>
      </c>
      <c r="E58" s="253">
        <v>100</v>
      </c>
      <c r="F58" s="200">
        <f t="shared" si="0"/>
        <v>43</v>
      </c>
    </row>
    <row r="59" spans="1:6" ht="12.75" customHeight="1">
      <c r="A59" s="256" t="s">
        <v>519</v>
      </c>
      <c r="B59" s="257"/>
      <c r="C59" s="258" t="s">
        <v>520</v>
      </c>
      <c r="D59" s="253"/>
      <c r="E59" s="253"/>
      <c r="F59" s="200" t="e">
        <f t="shared" si="0"/>
        <v>#DIV/0!</v>
      </c>
    </row>
    <row r="60" spans="1:6" ht="12.75" customHeight="1">
      <c r="A60" s="229" t="s">
        <v>521</v>
      </c>
      <c r="B60" s="254"/>
      <c r="C60" s="230" t="s">
        <v>522</v>
      </c>
      <c r="D60" s="253">
        <v>3974</v>
      </c>
      <c r="E60" s="253">
        <v>5000</v>
      </c>
      <c r="F60" s="200">
        <f t="shared" si="0"/>
        <v>79.47999999999999</v>
      </c>
    </row>
    <row r="61" spans="1:6" ht="12.75" customHeight="1">
      <c r="A61" s="229" t="s">
        <v>523</v>
      </c>
      <c r="B61" s="254"/>
      <c r="C61" s="230" t="s">
        <v>524</v>
      </c>
      <c r="D61" s="253"/>
      <c r="E61" s="253"/>
      <c r="F61" s="200" t="e">
        <f t="shared" si="0"/>
        <v>#DIV/0!</v>
      </c>
    </row>
    <row r="62" spans="1:6" ht="12.75" customHeight="1">
      <c r="A62" s="229" t="s">
        <v>525</v>
      </c>
      <c r="B62" s="254"/>
      <c r="C62" s="230" t="s">
        <v>526</v>
      </c>
      <c r="D62" s="253">
        <v>6644</v>
      </c>
      <c r="E62" s="253">
        <v>9500</v>
      </c>
      <c r="F62" s="200">
        <f t="shared" si="0"/>
        <v>69.93684210526315</v>
      </c>
    </row>
    <row r="63" spans="1:6" ht="12.75" customHeight="1">
      <c r="A63" s="229" t="s">
        <v>527</v>
      </c>
      <c r="B63" s="254"/>
      <c r="C63" s="230" t="s">
        <v>528</v>
      </c>
      <c r="D63" s="253"/>
      <c r="E63" s="253"/>
      <c r="F63" s="200" t="e">
        <f t="shared" si="0"/>
        <v>#DIV/0!</v>
      </c>
    </row>
    <row r="64" spans="1:6" ht="12.75" customHeight="1">
      <c r="A64" s="229" t="s">
        <v>529</v>
      </c>
      <c r="B64" s="254"/>
      <c r="C64" s="230" t="s">
        <v>530</v>
      </c>
      <c r="D64" s="253">
        <v>8122</v>
      </c>
      <c r="E64" s="253">
        <v>12000</v>
      </c>
      <c r="F64" s="200">
        <f t="shared" si="0"/>
        <v>67.68333333333332</v>
      </c>
    </row>
    <row r="65" spans="1:6" ht="12.75" customHeight="1">
      <c r="A65" s="229" t="s">
        <v>531</v>
      </c>
      <c r="B65" s="254"/>
      <c r="C65" s="230" t="s">
        <v>532</v>
      </c>
      <c r="D65" s="253"/>
      <c r="E65" s="253"/>
      <c r="F65" s="200" t="e">
        <f t="shared" si="0"/>
        <v>#DIV/0!</v>
      </c>
    </row>
    <row r="66" spans="1:6" ht="12.75" customHeight="1">
      <c r="A66" s="229" t="s">
        <v>533</v>
      </c>
      <c r="B66" s="254"/>
      <c r="C66" s="230" t="s">
        <v>534</v>
      </c>
      <c r="D66" s="253">
        <v>5514</v>
      </c>
      <c r="E66" s="253">
        <v>6000</v>
      </c>
      <c r="F66" s="200">
        <f t="shared" si="0"/>
        <v>91.9</v>
      </c>
    </row>
    <row r="67" spans="1:6" ht="12.75" customHeight="1">
      <c r="A67" s="229" t="s">
        <v>535</v>
      </c>
      <c r="B67" s="254"/>
      <c r="C67" s="230" t="s">
        <v>536</v>
      </c>
      <c r="D67" s="253"/>
      <c r="E67" s="253"/>
      <c r="F67" s="200" t="e">
        <f t="shared" si="0"/>
        <v>#DIV/0!</v>
      </c>
    </row>
    <row r="68" spans="1:6" ht="12.75" customHeight="1">
      <c r="A68" s="229" t="s">
        <v>537</v>
      </c>
      <c r="B68" s="254"/>
      <c r="C68" s="230" t="s">
        <v>538</v>
      </c>
      <c r="D68" s="253">
        <v>6908</v>
      </c>
      <c r="E68" s="253">
        <v>10000</v>
      </c>
      <c r="F68" s="200">
        <f t="shared" si="0"/>
        <v>69.08</v>
      </c>
    </row>
    <row r="69" spans="1:6" ht="12.75" customHeight="1">
      <c r="A69" s="229" t="s">
        <v>539</v>
      </c>
      <c r="B69" s="254"/>
      <c r="C69" s="230" t="s">
        <v>540</v>
      </c>
      <c r="D69" s="253">
        <v>12552</v>
      </c>
      <c r="E69" s="253">
        <v>4300</v>
      </c>
      <c r="F69" s="200">
        <f aca="true" t="shared" si="2" ref="F69:F132">D69/E69*100</f>
        <v>291.90697674418607</v>
      </c>
    </row>
    <row r="70" spans="1:6" ht="12.75" customHeight="1">
      <c r="A70" s="229" t="s">
        <v>541</v>
      </c>
      <c r="B70" s="254"/>
      <c r="C70" s="230" t="s">
        <v>542</v>
      </c>
      <c r="D70" s="253"/>
      <c r="E70" s="253"/>
      <c r="F70" s="200" t="e">
        <f t="shared" si="2"/>
        <v>#DIV/0!</v>
      </c>
    </row>
    <row r="71" spans="1:6" ht="12.75" customHeight="1">
      <c r="A71" s="229" t="s">
        <v>543</v>
      </c>
      <c r="B71" s="254"/>
      <c r="C71" s="230" t="s">
        <v>544</v>
      </c>
      <c r="D71" s="253"/>
      <c r="E71" s="253"/>
      <c r="F71" s="200" t="e">
        <f t="shared" si="2"/>
        <v>#DIV/0!</v>
      </c>
    </row>
    <row r="72" spans="1:6" ht="12.75" customHeight="1">
      <c r="A72" s="229" t="s">
        <v>545</v>
      </c>
      <c r="B72" s="254"/>
      <c r="C72" s="230" t="s">
        <v>546</v>
      </c>
      <c r="D72" s="253"/>
      <c r="E72" s="253"/>
      <c r="F72" s="200" t="e">
        <f t="shared" si="2"/>
        <v>#DIV/0!</v>
      </c>
    </row>
    <row r="73" spans="1:6" ht="12.75" customHeight="1">
      <c r="A73" s="229" t="s">
        <v>547</v>
      </c>
      <c r="B73" s="254"/>
      <c r="C73" s="230" t="s">
        <v>548</v>
      </c>
      <c r="D73" s="253"/>
      <c r="E73" s="253"/>
      <c r="F73" s="200" t="e">
        <f t="shared" si="2"/>
        <v>#DIV/0!</v>
      </c>
    </row>
    <row r="74" spans="1:6" ht="12.75" customHeight="1">
      <c r="A74" s="229" t="s">
        <v>549</v>
      </c>
      <c r="B74" s="254"/>
      <c r="C74" s="230" t="s">
        <v>550</v>
      </c>
      <c r="D74" s="253">
        <v>6388</v>
      </c>
      <c r="E74" s="253">
        <v>9100</v>
      </c>
      <c r="F74" s="200">
        <f t="shared" si="2"/>
        <v>70.19780219780219</v>
      </c>
    </row>
    <row r="75" spans="1:6" ht="12.75" customHeight="1">
      <c r="A75" s="229" t="s">
        <v>551</v>
      </c>
      <c r="B75" s="254"/>
      <c r="C75" s="230" t="s">
        <v>552</v>
      </c>
      <c r="D75" s="253"/>
      <c r="E75" s="253"/>
      <c r="F75" s="200" t="e">
        <f t="shared" si="2"/>
        <v>#DIV/0!</v>
      </c>
    </row>
    <row r="76" spans="1:6" ht="12.75" customHeight="1">
      <c r="A76" s="229" t="s">
        <v>553</v>
      </c>
      <c r="B76" s="254"/>
      <c r="C76" s="230" t="s">
        <v>554</v>
      </c>
      <c r="D76" s="253">
        <v>8631</v>
      </c>
      <c r="E76" s="253">
        <v>12200</v>
      </c>
      <c r="F76" s="200">
        <f t="shared" si="2"/>
        <v>70.74590163934427</v>
      </c>
    </row>
    <row r="77" spans="1:6" ht="12.75" customHeight="1">
      <c r="A77" s="229" t="s">
        <v>555</v>
      </c>
      <c r="B77" s="254"/>
      <c r="C77" s="230" t="s">
        <v>556</v>
      </c>
      <c r="D77" s="253">
        <v>5450</v>
      </c>
      <c r="E77" s="253">
        <v>6100</v>
      </c>
      <c r="F77" s="200">
        <f t="shared" si="2"/>
        <v>89.34426229508196</v>
      </c>
    </row>
    <row r="78" spans="1:6" ht="12.75" customHeight="1">
      <c r="A78" s="229" t="s">
        <v>557</v>
      </c>
      <c r="B78" s="254"/>
      <c r="C78" s="230" t="s">
        <v>558</v>
      </c>
      <c r="D78" s="253">
        <v>5146</v>
      </c>
      <c r="E78" s="253">
        <v>6700</v>
      </c>
      <c r="F78" s="200">
        <f t="shared" si="2"/>
        <v>76.80597014925374</v>
      </c>
    </row>
    <row r="79" spans="1:6" ht="12.75" customHeight="1">
      <c r="A79" s="229" t="s">
        <v>559</v>
      </c>
      <c r="B79" s="254"/>
      <c r="C79" s="230" t="s">
        <v>560</v>
      </c>
      <c r="D79" s="253"/>
      <c r="E79" s="253"/>
      <c r="F79" s="200" t="e">
        <f t="shared" si="2"/>
        <v>#DIV/0!</v>
      </c>
    </row>
    <row r="80" spans="1:6" ht="12.75" customHeight="1">
      <c r="A80" s="229" t="s">
        <v>561</v>
      </c>
      <c r="B80" s="254"/>
      <c r="C80" s="230" t="s">
        <v>562</v>
      </c>
      <c r="D80" s="253"/>
      <c r="E80" s="253"/>
      <c r="F80" s="200" t="e">
        <f t="shared" si="2"/>
        <v>#DIV/0!</v>
      </c>
    </row>
    <row r="81" spans="1:6" ht="12.75" customHeight="1">
      <c r="A81" s="229" t="s">
        <v>563</v>
      </c>
      <c r="B81" s="254"/>
      <c r="C81" s="230" t="s">
        <v>564</v>
      </c>
      <c r="D81" s="253">
        <v>7118</v>
      </c>
      <c r="E81" s="253">
        <v>10200</v>
      </c>
      <c r="F81" s="200">
        <f t="shared" si="2"/>
        <v>69.7843137254902</v>
      </c>
    </row>
    <row r="82" spans="1:6" ht="12.75" customHeight="1">
      <c r="A82" s="229" t="s">
        <v>565</v>
      </c>
      <c r="B82" s="254"/>
      <c r="C82" s="230" t="s">
        <v>566</v>
      </c>
      <c r="D82" s="253"/>
      <c r="E82" s="253"/>
      <c r="F82" s="200" t="e">
        <f t="shared" si="2"/>
        <v>#DIV/0!</v>
      </c>
    </row>
    <row r="83" spans="1:6" ht="12.75" customHeight="1">
      <c r="A83" s="229" t="s">
        <v>567</v>
      </c>
      <c r="B83" s="254"/>
      <c r="C83" s="230" t="s">
        <v>568</v>
      </c>
      <c r="D83" s="253">
        <v>6096</v>
      </c>
      <c r="E83" s="253">
        <v>8200</v>
      </c>
      <c r="F83" s="200">
        <f t="shared" si="2"/>
        <v>74.34146341463415</v>
      </c>
    </row>
    <row r="84" spans="1:6" ht="12.75" customHeight="1">
      <c r="A84" s="229" t="s">
        <v>569</v>
      </c>
      <c r="B84" s="254"/>
      <c r="C84" s="230" t="s">
        <v>570</v>
      </c>
      <c r="D84" s="253">
        <v>5973</v>
      </c>
      <c r="E84" s="253">
        <v>8000</v>
      </c>
      <c r="F84" s="200">
        <f t="shared" si="2"/>
        <v>74.6625</v>
      </c>
    </row>
    <row r="85" spans="1:6" ht="12.75" customHeight="1">
      <c r="A85" s="229" t="s">
        <v>571</v>
      </c>
      <c r="B85" s="254"/>
      <c r="C85" s="230" t="s">
        <v>572</v>
      </c>
      <c r="D85" s="253"/>
      <c r="E85" s="253"/>
      <c r="F85" s="200" t="e">
        <f t="shared" si="2"/>
        <v>#DIV/0!</v>
      </c>
    </row>
    <row r="86" spans="1:6" ht="12.75" customHeight="1">
      <c r="A86" s="229" t="s">
        <v>573</v>
      </c>
      <c r="B86" s="254"/>
      <c r="C86" s="230" t="s">
        <v>574</v>
      </c>
      <c r="D86" s="253"/>
      <c r="E86" s="253"/>
      <c r="F86" s="200" t="e">
        <f t="shared" si="2"/>
        <v>#DIV/0!</v>
      </c>
    </row>
    <row r="87" spans="1:6" ht="12.75" customHeight="1">
      <c r="A87" s="229" t="s">
        <v>575</v>
      </c>
      <c r="B87" s="254"/>
      <c r="C87" s="230" t="s">
        <v>576</v>
      </c>
      <c r="D87" s="253"/>
      <c r="E87" s="253"/>
      <c r="F87" s="200" t="e">
        <f t="shared" si="2"/>
        <v>#DIV/0!</v>
      </c>
    </row>
    <row r="88" spans="1:6" ht="12.75" customHeight="1">
      <c r="A88" s="229" t="s">
        <v>577</v>
      </c>
      <c r="B88" s="254"/>
      <c r="C88" s="230" t="s">
        <v>578</v>
      </c>
      <c r="D88" s="253">
        <v>3112</v>
      </c>
      <c r="E88" s="253">
        <v>3000</v>
      </c>
      <c r="F88" s="200">
        <f t="shared" si="2"/>
        <v>103.73333333333335</v>
      </c>
    </row>
    <row r="89" spans="1:6" ht="12.75" customHeight="1">
      <c r="A89" s="229" t="s">
        <v>579</v>
      </c>
      <c r="B89" s="254"/>
      <c r="C89" s="230" t="s">
        <v>580</v>
      </c>
      <c r="D89" s="253">
        <v>5146</v>
      </c>
      <c r="E89" s="253">
        <v>6700</v>
      </c>
      <c r="F89" s="200">
        <f t="shared" si="2"/>
        <v>76.80597014925374</v>
      </c>
    </row>
    <row r="90" spans="1:6" ht="12.75" customHeight="1">
      <c r="A90" s="229" t="s">
        <v>581</v>
      </c>
      <c r="B90" s="254"/>
      <c r="C90" s="230" t="s">
        <v>582</v>
      </c>
      <c r="D90" s="253"/>
      <c r="E90" s="253"/>
      <c r="F90" s="200" t="e">
        <f t="shared" si="2"/>
        <v>#DIV/0!</v>
      </c>
    </row>
    <row r="91" spans="1:6" ht="12.75" customHeight="1">
      <c r="A91" s="229" t="s">
        <v>583</v>
      </c>
      <c r="B91" s="254"/>
      <c r="C91" s="230" t="s">
        <v>584</v>
      </c>
      <c r="D91" s="253"/>
      <c r="E91" s="253"/>
      <c r="F91" s="200" t="e">
        <f t="shared" si="2"/>
        <v>#DIV/0!</v>
      </c>
    </row>
    <row r="92" spans="1:6" ht="12.75" customHeight="1">
      <c r="A92" s="229" t="s">
        <v>585</v>
      </c>
      <c r="B92" s="254"/>
      <c r="C92" s="230" t="s">
        <v>586</v>
      </c>
      <c r="D92" s="253"/>
      <c r="E92" s="253"/>
      <c r="F92" s="200" t="e">
        <f t="shared" si="2"/>
        <v>#DIV/0!</v>
      </c>
    </row>
    <row r="93" spans="1:6" ht="25.5">
      <c r="A93" s="229" t="s">
        <v>587</v>
      </c>
      <c r="B93" s="254"/>
      <c r="C93" s="230" t="s">
        <v>588</v>
      </c>
      <c r="D93" s="253"/>
      <c r="E93" s="253"/>
      <c r="F93" s="200" t="e">
        <f t="shared" si="2"/>
        <v>#DIV/0!</v>
      </c>
    </row>
    <row r="94" spans="1:6" ht="12.75" customHeight="1">
      <c r="A94" s="229" t="s">
        <v>589</v>
      </c>
      <c r="B94" s="254"/>
      <c r="C94" s="230" t="s">
        <v>590</v>
      </c>
      <c r="D94" s="253"/>
      <c r="E94" s="253"/>
      <c r="F94" s="200" t="e">
        <f t="shared" si="2"/>
        <v>#DIV/0!</v>
      </c>
    </row>
    <row r="95" spans="1:6" ht="12.75" customHeight="1">
      <c r="A95" s="229" t="s">
        <v>591</v>
      </c>
      <c r="B95" s="254"/>
      <c r="C95" s="230" t="s">
        <v>592</v>
      </c>
      <c r="D95" s="253">
        <v>2695</v>
      </c>
      <c r="E95" s="253">
        <v>3300</v>
      </c>
      <c r="F95" s="200">
        <f t="shared" si="2"/>
        <v>81.66666666666667</v>
      </c>
    </row>
    <row r="96" spans="1:6" ht="12.75" customHeight="1">
      <c r="A96" s="229" t="s">
        <v>593</v>
      </c>
      <c r="B96" s="254"/>
      <c r="C96" s="230" t="s">
        <v>594</v>
      </c>
      <c r="D96" s="253"/>
      <c r="E96" s="253"/>
      <c r="F96" s="200" t="e">
        <f t="shared" si="2"/>
        <v>#DIV/0!</v>
      </c>
    </row>
    <row r="97" spans="1:6" ht="12.75" customHeight="1">
      <c r="A97" s="229" t="s">
        <v>595</v>
      </c>
      <c r="B97" s="254"/>
      <c r="C97" s="230" t="s">
        <v>596</v>
      </c>
      <c r="D97" s="253">
        <v>8258</v>
      </c>
      <c r="E97" s="253">
        <v>11700</v>
      </c>
      <c r="F97" s="200">
        <f t="shared" si="2"/>
        <v>70.58119658119658</v>
      </c>
    </row>
    <row r="98" spans="1:6" ht="12.75" customHeight="1">
      <c r="A98" s="229" t="s">
        <v>597</v>
      </c>
      <c r="B98" s="254"/>
      <c r="C98" s="230" t="s">
        <v>598</v>
      </c>
      <c r="D98" s="253">
        <v>3674</v>
      </c>
      <c r="E98" s="253">
        <v>4700</v>
      </c>
      <c r="F98" s="200">
        <f t="shared" si="2"/>
        <v>78.17021276595744</v>
      </c>
    </row>
    <row r="99" spans="1:6" ht="12.75" customHeight="1">
      <c r="A99" s="229" t="s">
        <v>599</v>
      </c>
      <c r="B99" s="254"/>
      <c r="C99" s="230" t="s">
        <v>600</v>
      </c>
      <c r="D99" s="253"/>
      <c r="E99" s="253"/>
      <c r="F99" s="200" t="e">
        <f t="shared" si="2"/>
        <v>#DIV/0!</v>
      </c>
    </row>
    <row r="100" spans="1:6" ht="12.75" customHeight="1">
      <c r="A100" s="229" t="s">
        <v>601</v>
      </c>
      <c r="B100" s="254"/>
      <c r="C100" s="230" t="s">
        <v>602</v>
      </c>
      <c r="D100" s="253"/>
      <c r="E100" s="253"/>
      <c r="F100" s="200" t="e">
        <f t="shared" si="2"/>
        <v>#DIV/0!</v>
      </c>
    </row>
    <row r="101" spans="1:6" ht="12.75" customHeight="1">
      <c r="A101" s="229" t="s">
        <v>603</v>
      </c>
      <c r="B101" s="254"/>
      <c r="C101" s="230" t="s">
        <v>604</v>
      </c>
      <c r="D101" s="253">
        <v>6467</v>
      </c>
      <c r="E101" s="253">
        <v>9000</v>
      </c>
      <c r="F101" s="200">
        <f t="shared" si="2"/>
        <v>71.85555555555555</v>
      </c>
    </row>
    <row r="102" spans="1:6" ht="12.75" customHeight="1">
      <c r="A102" s="229" t="s">
        <v>605</v>
      </c>
      <c r="B102" s="254"/>
      <c r="C102" s="230" t="s">
        <v>606</v>
      </c>
      <c r="D102" s="253"/>
      <c r="E102" s="253"/>
      <c r="F102" s="200" t="e">
        <f t="shared" si="2"/>
        <v>#DIV/0!</v>
      </c>
    </row>
    <row r="103" spans="1:6" ht="12.75" customHeight="1">
      <c r="A103" s="229" t="s">
        <v>607</v>
      </c>
      <c r="B103" s="254"/>
      <c r="C103" s="230" t="s">
        <v>608</v>
      </c>
      <c r="D103" s="253"/>
      <c r="E103" s="253"/>
      <c r="F103" s="200" t="e">
        <f t="shared" si="2"/>
        <v>#DIV/0!</v>
      </c>
    </row>
    <row r="104" spans="1:6" ht="12.75" customHeight="1">
      <c r="A104" s="229" t="s">
        <v>609</v>
      </c>
      <c r="B104" s="254"/>
      <c r="C104" s="230" t="s">
        <v>610</v>
      </c>
      <c r="D104" s="253">
        <v>5146</v>
      </c>
      <c r="E104" s="253">
        <v>6700</v>
      </c>
      <c r="F104" s="200">
        <f t="shared" si="2"/>
        <v>76.80597014925374</v>
      </c>
    </row>
    <row r="105" spans="1:6" ht="12.75" customHeight="1">
      <c r="A105" s="229" t="s">
        <v>611</v>
      </c>
      <c r="B105" s="254"/>
      <c r="C105" s="230" t="s">
        <v>612</v>
      </c>
      <c r="D105" s="253">
        <v>6118</v>
      </c>
      <c r="E105" s="253">
        <v>7100</v>
      </c>
      <c r="F105" s="200">
        <f t="shared" si="2"/>
        <v>86.16901408450704</v>
      </c>
    </row>
    <row r="106" spans="1:6" ht="12.75" customHeight="1">
      <c r="A106" s="229" t="s">
        <v>613</v>
      </c>
      <c r="B106" s="254"/>
      <c r="C106" s="230" t="s">
        <v>614</v>
      </c>
      <c r="D106" s="253">
        <v>3033</v>
      </c>
      <c r="E106" s="253">
        <v>2800</v>
      </c>
      <c r="F106" s="200">
        <f t="shared" si="2"/>
        <v>108.32142857142857</v>
      </c>
    </row>
    <row r="107" spans="1:6" ht="12.75" customHeight="1">
      <c r="A107" s="229" t="s">
        <v>615</v>
      </c>
      <c r="B107" s="254"/>
      <c r="C107" s="230" t="s">
        <v>616</v>
      </c>
      <c r="D107" s="253"/>
      <c r="E107" s="253"/>
      <c r="F107" s="200" t="e">
        <f t="shared" si="2"/>
        <v>#DIV/0!</v>
      </c>
    </row>
    <row r="108" spans="1:6" ht="12.75" customHeight="1">
      <c r="A108" s="229" t="s">
        <v>617</v>
      </c>
      <c r="B108" s="254"/>
      <c r="C108" s="230" t="s">
        <v>618</v>
      </c>
      <c r="D108" s="253">
        <v>7112</v>
      </c>
      <c r="E108" s="253">
        <v>10300</v>
      </c>
      <c r="F108" s="200">
        <f t="shared" si="2"/>
        <v>69.04854368932038</v>
      </c>
    </row>
    <row r="109" spans="1:6" ht="12.75" customHeight="1">
      <c r="A109" s="229" t="s">
        <v>619</v>
      </c>
      <c r="B109" s="254"/>
      <c r="C109" s="230" t="s">
        <v>620</v>
      </c>
      <c r="D109" s="253">
        <v>3031</v>
      </c>
      <c r="E109" s="253">
        <v>2000</v>
      </c>
      <c r="F109" s="200">
        <f t="shared" si="2"/>
        <v>151.55</v>
      </c>
    </row>
    <row r="110" spans="1:6" ht="12.75" customHeight="1">
      <c r="A110" s="229" t="s">
        <v>621</v>
      </c>
      <c r="B110" s="254"/>
      <c r="C110" s="230" t="s">
        <v>622</v>
      </c>
      <c r="D110" s="253">
        <v>8432</v>
      </c>
      <c r="E110" s="253">
        <v>12000</v>
      </c>
      <c r="F110" s="200">
        <f t="shared" si="2"/>
        <v>70.26666666666667</v>
      </c>
    </row>
    <row r="111" spans="1:6" ht="12.75" customHeight="1">
      <c r="A111" s="229" t="s">
        <v>623</v>
      </c>
      <c r="B111" s="254"/>
      <c r="C111" s="230" t="s">
        <v>624</v>
      </c>
      <c r="D111" s="253"/>
      <c r="E111" s="253"/>
      <c r="F111" s="200" t="e">
        <f t="shared" si="2"/>
        <v>#DIV/0!</v>
      </c>
    </row>
    <row r="112" spans="1:6" ht="12.75" customHeight="1">
      <c r="A112" s="341"/>
      <c r="B112" s="342"/>
      <c r="C112" s="332" t="s">
        <v>625</v>
      </c>
      <c r="D112" s="333">
        <f>SUM(D113:D118)</f>
        <v>0</v>
      </c>
      <c r="E112" s="333">
        <f>SUM(E113:E118)</f>
        <v>0</v>
      </c>
      <c r="F112" s="311" t="e">
        <f t="shared" si="2"/>
        <v>#DIV/0!</v>
      </c>
    </row>
    <row r="113" spans="1:6" ht="12.75" customHeight="1">
      <c r="A113" s="229" t="s">
        <v>626</v>
      </c>
      <c r="B113" s="254"/>
      <c r="C113" s="230" t="s">
        <v>627</v>
      </c>
      <c r="D113" s="253"/>
      <c r="E113" s="253"/>
      <c r="F113" s="200" t="e">
        <f t="shared" si="2"/>
        <v>#DIV/0!</v>
      </c>
    </row>
    <row r="114" spans="1:6" ht="12.75" customHeight="1">
      <c r="A114" s="229" t="s">
        <v>628</v>
      </c>
      <c r="B114" s="254"/>
      <c r="C114" s="230" t="s">
        <v>629</v>
      </c>
      <c r="D114" s="253"/>
      <c r="E114" s="253"/>
      <c r="F114" s="200" t="e">
        <f t="shared" si="2"/>
        <v>#DIV/0!</v>
      </c>
    </row>
    <row r="115" spans="1:6" ht="12.75" customHeight="1">
      <c r="A115" s="229" t="s">
        <v>630</v>
      </c>
      <c r="B115" s="254"/>
      <c r="C115" s="230" t="s">
        <v>631</v>
      </c>
      <c r="D115" s="253"/>
      <c r="E115" s="253"/>
      <c r="F115" s="200" t="e">
        <f t="shared" si="2"/>
        <v>#DIV/0!</v>
      </c>
    </row>
    <row r="116" spans="1:6" ht="12.75" customHeight="1">
      <c r="A116" s="229" t="s">
        <v>632</v>
      </c>
      <c r="B116" s="254"/>
      <c r="C116" s="230" t="s">
        <v>633</v>
      </c>
      <c r="D116" s="253"/>
      <c r="E116" s="253"/>
      <c r="F116" s="200" t="e">
        <f t="shared" si="2"/>
        <v>#DIV/0!</v>
      </c>
    </row>
    <row r="117" spans="1:6" ht="12.75" customHeight="1">
      <c r="A117" s="229" t="s">
        <v>634</v>
      </c>
      <c r="B117" s="254"/>
      <c r="C117" s="230" t="s">
        <v>635</v>
      </c>
      <c r="D117" s="253"/>
      <c r="E117" s="253"/>
      <c r="F117" s="200" t="e">
        <f t="shared" si="2"/>
        <v>#DIV/0!</v>
      </c>
    </row>
    <row r="118" spans="1:6" ht="12.75" customHeight="1">
      <c r="A118" s="229" t="s">
        <v>636</v>
      </c>
      <c r="B118" s="254"/>
      <c r="C118" s="230" t="s">
        <v>641</v>
      </c>
      <c r="D118" s="253"/>
      <c r="E118" s="253"/>
      <c r="F118" s="200" t="e">
        <f t="shared" si="2"/>
        <v>#DIV/0!</v>
      </c>
    </row>
    <row r="119" spans="1:6" ht="12.75" customHeight="1">
      <c r="A119" s="343"/>
      <c r="B119" s="344"/>
      <c r="C119" s="332" t="s">
        <v>456</v>
      </c>
      <c r="D119" s="333">
        <f>SUM(D120:D136)</f>
        <v>17465</v>
      </c>
      <c r="E119" s="333">
        <f>SUM(E120:E136)</f>
        <v>25750</v>
      </c>
      <c r="F119" s="311">
        <f t="shared" si="2"/>
        <v>67.8252427184466</v>
      </c>
    </row>
    <row r="120" spans="1:6" ht="12.75" customHeight="1">
      <c r="A120" s="259" t="s">
        <v>422</v>
      </c>
      <c r="B120" s="260"/>
      <c r="C120" s="261" t="s">
        <v>423</v>
      </c>
      <c r="D120" s="253">
        <v>148</v>
      </c>
      <c r="E120" s="253">
        <v>200</v>
      </c>
      <c r="F120" s="200">
        <f t="shared" si="2"/>
        <v>74</v>
      </c>
    </row>
    <row r="121" spans="1:6" ht="12.75" customHeight="1">
      <c r="A121" s="259" t="s">
        <v>424</v>
      </c>
      <c r="B121" s="260"/>
      <c r="C121" s="261" t="s">
        <v>425</v>
      </c>
      <c r="D121" s="253"/>
      <c r="E121" s="253"/>
      <c r="F121" s="200" t="e">
        <f t="shared" si="2"/>
        <v>#DIV/0!</v>
      </c>
    </row>
    <row r="122" spans="1:6" ht="24.75" customHeight="1">
      <c r="A122" s="259" t="s">
        <v>426</v>
      </c>
      <c r="B122" s="260"/>
      <c r="C122" s="261" t="s">
        <v>427</v>
      </c>
      <c r="D122" s="253"/>
      <c r="E122" s="253"/>
      <c r="F122" s="200" t="e">
        <f t="shared" si="2"/>
        <v>#DIV/0!</v>
      </c>
    </row>
    <row r="123" spans="1:6" ht="12.75" customHeight="1">
      <c r="A123" s="259" t="s">
        <v>428</v>
      </c>
      <c r="B123" s="260"/>
      <c r="C123" s="261" t="s">
        <v>429</v>
      </c>
      <c r="D123" s="253">
        <v>8578</v>
      </c>
      <c r="E123" s="253">
        <v>12700</v>
      </c>
      <c r="F123" s="200">
        <f t="shared" si="2"/>
        <v>67.54330708661416</v>
      </c>
    </row>
    <row r="124" spans="1:6" ht="12.75" customHeight="1">
      <c r="A124" s="259" t="s">
        <v>430</v>
      </c>
      <c r="B124" s="260"/>
      <c r="C124" s="261" t="s">
        <v>431</v>
      </c>
      <c r="D124" s="253"/>
      <c r="E124" s="253"/>
      <c r="F124" s="200" t="e">
        <f t="shared" si="2"/>
        <v>#DIV/0!</v>
      </c>
    </row>
    <row r="125" spans="1:6" ht="12.75" customHeight="1">
      <c r="A125" s="259" t="s">
        <v>432</v>
      </c>
      <c r="B125" s="260"/>
      <c r="C125" s="261" t="s">
        <v>433</v>
      </c>
      <c r="D125" s="253"/>
      <c r="E125" s="253"/>
      <c r="F125" s="200" t="e">
        <f t="shared" si="2"/>
        <v>#DIV/0!</v>
      </c>
    </row>
    <row r="126" spans="1:6" ht="12.75" customHeight="1">
      <c r="A126" s="259" t="s">
        <v>434</v>
      </c>
      <c r="B126" s="260"/>
      <c r="C126" s="261" t="s">
        <v>435</v>
      </c>
      <c r="D126" s="253"/>
      <c r="E126" s="253"/>
      <c r="F126" s="200" t="e">
        <f t="shared" si="2"/>
        <v>#DIV/0!</v>
      </c>
    </row>
    <row r="127" spans="1:6" ht="12.75" customHeight="1">
      <c r="A127" s="259" t="s">
        <v>436</v>
      </c>
      <c r="B127" s="260"/>
      <c r="C127" s="261" t="s">
        <v>437</v>
      </c>
      <c r="D127" s="253"/>
      <c r="E127" s="253"/>
      <c r="F127" s="200" t="e">
        <f t="shared" si="2"/>
        <v>#DIV/0!</v>
      </c>
    </row>
    <row r="128" spans="1:6" ht="12.75" customHeight="1">
      <c r="A128" s="259" t="s">
        <v>438</v>
      </c>
      <c r="B128" s="260"/>
      <c r="C128" s="261" t="s">
        <v>439</v>
      </c>
      <c r="D128" s="253"/>
      <c r="E128" s="253"/>
      <c r="F128" s="200" t="e">
        <f t="shared" si="2"/>
        <v>#DIV/0!</v>
      </c>
    </row>
    <row r="129" spans="1:6" ht="12.75" customHeight="1">
      <c r="A129" s="259" t="s">
        <v>440</v>
      </c>
      <c r="B129" s="260"/>
      <c r="C129" s="261" t="s">
        <v>441</v>
      </c>
      <c r="D129" s="253"/>
      <c r="E129" s="253"/>
      <c r="F129" s="200" t="e">
        <f t="shared" si="2"/>
        <v>#DIV/0!</v>
      </c>
    </row>
    <row r="130" spans="1:6" ht="12.75" customHeight="1">
      <c r="A130" s="259" t="s">
        <v>442</v>
      </c>
      <c r="B130" s="260"/>
      <c r="C130" s="261" t="s">
        <v>443</v>
      </c>
      <c r="D130" s="253"/>
      <c r="E130" s="253"/>
      <c r="F130" s="200" t="e">
        <f t="shared" si="2"/>
        <v>#DIV/0!</v>
      </c>
    </row>
    <row r="131" spans="1:6" ht="12.75" customHeight="1">
      <c r="A131" s="259" t="s">
        <v>444</v>
      </c>
      <c r="B131" s="260"/>
      <c r="C131" s="261" t="s">
        <v>445</v>
      </c>
      <c r="D131" s="253"/>
      <c r="E131" s="253"/>
      <c r="F131" s="200" t="e">
        <f t="shared" si="2"/>
        <v>#DIV/0!</v>
      </c>
    </row>
    <row r="132" spans="1:6" ht="12.75" customHeight="1">
      <c r="A132" s="259" t="s">
        <v>446</v>
      </c>
      <c r="B132" s="260"/>
      <c r="C132" s="261" t="s">
        <v>447</v>
      </c>
      <c r="D132" s="253">
        <v>162</v>
      </c>
      <c r="E132" s="253">
        <v>150</v>
      </c>
      <c r="F132" s="200">
        <f t="shared" si="2"/>
        <v>108</v>
      </c>
    </row>
    <row r="133" spans="1:6" ht="12.75" customHeight="1">
      <c r="A133" s="259" t="s">
        <v>448</v>
      </c>
      <c r="B133" s="260"/>
      <c r="C133" s="261" t="s">
        <v>449</v>
      </c>
      <c r="D133" s="253"/>
      <c r="E133" s="253"/>
      <c r="F133" s="200" t="e">
        <f aca="true" t="shared" si="3" ref="F133:F148">D133/E133*100</f>
        <v>#DIV/0!</v>
      </c>
    </row>
    <row r="134" spans="1:6" ht="12.75" customHeight="1">
      <c r="A134" s="259" t="s">
        <v>450</v>
      </c>
      <c r="B134" s="260"/>
      <c r="C134" s="261" t="s">
        <v>451</v>
      </c>
      <c r="D134" s="253">
        <v>8577</v>
      </c>
      <c r="E134" s="253">
        <v>12700</v>
      </c>
      <c r="F134" s="200">
        <f t="shared" si="3"/>
        <v>67.53543307086615</v>
      </c>
    </row>
    <row r="135" spans="1:6" ht="12.75" customHeight="1">
      <c r="A135" s="259" t="s">
        <v>452</v>
      </c>
      <c r="B135" s="260"/>
      <c r="C135" s="261" t="s">
        <v>453</v>
      </c>
      <c r="D135" s="253"/>
      <c r="E135" s="253"/>
      <c r="F135" s="200" t="e">
        <f t="shared" si="3"/>
        <v>#DIV/0!</v>
      </c>
    </row>
    <row r="136" spans="1:6" ht="12.75" customHeight="1">
      <c r="A136" s="259" t="s">
        <v>454</v>
      </c>
      <c r="B136" s="260"/>
      <c r="C136" s="261" t="s">
        <v>455</v>
      </c>
      <c r="D136" s="253"/>
      <c r="E136" s="253"/>
      <c r="F136" s="200" t="e">
        <f t="shared" si="3"/>
        <v>#DIV/0!</v>
      </c>
    </row>
    <row r="137" spans="1:6" ht="12.75" customHeight="1">
      <c r="A137" s="343"/>
      <c r="B137" s="344"/>
      <c r="C137" s="332" t="s">
        <v>414</v>
      </c>
      <c r="D137" s="333">
        <f>SUM(D138:D141)</f>
        <v>375</v>
      </c>
      <c r="E137" s="333">
        <f>SUM(E138:E141)</f>
        <v>510</v>
      </c>
      <c r="F137" s="311">
        <f t="shared" si="3"/>
        <v>73.52941176470588</v>
      </c>
    </row>
    <row r="138" spans="1:6" ht="12.75" customHeight="1">
      <c r="A138" s="229" t="s">
        <v>658</v>
      </c>
      <c r="B138" s="254" t="s">
        <v>676</v>
      </c>
      <c r="C138" s="230" t="s">
        <v>415</v>
      </c>
      <c r="D138" s="253">
        <v>375</v>
      </c>
      <c r="E138" s="253">
        <v>510</v>
      </c>
      <c r="F138" s="200">
        <f t="shared" si="3"/>
        <v>73.52941176470588</v>
      </c>
    </row>
    <row r="139" spans="1:6" ht="12.75" customHeight="1">
      <c r="A139" s="229" t="s">
        <v>416</v>
      </c>
      <c r="B139" s="254"/>
      <c r="C139" s="230" t="s">
        <v>417</v>
      </c>
      <c r="D139" s="253"/>
      <c r="E139" s="253"/>
      <c r="F139" s="200" t="e">
        <f t="shared" si="3"/>
        <v>#DIV/0!</v>
      </c>
    </row>
    <row r="140" spans="1:6" ht="12.75" customHeight="1">
      <c r="A140" s="229" t="s">
        <v>418</v>
      </c>
      <c r="B140" s="254"/>
      <c r="C140" s="230" t="s">
        <v>419</v>
      </c>
      <c r="D140" s="253"/>
      <c r="E140" s="253"/>
      <c r="F140" s="200" t="e">
        <f t="shared" si="3"/>
        <v>#DIV/0!</v>
      </c>
    </row>
    <row r="141" spans="1:6" ht="12.75" customHeight="1">
      <c r="A141" s="229" t="s">
        <v>420</v>
      </c>
      <c r="B141" s="254"/>
      <c r="C141" s="230" t="s">
        <v>421</v>
      </c>
      <c r="D141" s="253"/>
      <c r="E141" s="253"/>
      <c r="F141" s="200" t="e">
        <f t="shared" si="3"/>
        <v>#DIV/0!</v>
      </c>
    </row>
    <row r="142" spans="1:6" ht="12.75" customHeight="1">
      <c r="A142" s="345"/>
      <c r="B142" s="346"/>
      <c r="C142" s="336" t="s">
        <v>368</v>
      </c>
      <c r="D142" s="333">
        <f>D9+D20+D27+D55+D112+D119+D137</f>
        <v>216429</v>
      </c>
      <c r="E142" s="333">
        <f>E9+E20+E27+E55+E112+E119+E137</f>
        <v>268870</v>
      </c>
      <c r="F142" s="311">
        <f t="shared" si="3"/>
        <v>80.49577862907725</v>
      </c>
    </row>
    <row r="143" spans="1:6" ht="12.75" customHeight="1">
      <c r="A143" s="262"/>
      <c r="B143" s="263"/>
      <c r="C143" s="264" t="s">
        <v>642</v>
      </c>
      <c r="D143" s="78"/>
      <c r="E143" s="78"/>
      <c r="F143" s="200" t="e">
        <f t="shared" si="3"/>
        <v>#DIV/0!</v>
      </c>
    </row>
    <row r="144" spans="1:6" ht="12.75" customHeight="1">
      <c r="A144" s="262" t="s">
        <v>643</v>
      </c>
      <c r="B144" s="263"/>
      <c r="C144" s="265" t="s">
        <v>644</v>
      </c>
      <c r="D144" s="78"/>
      <c r="E144" s="78"/>
      <c r="F144" s="200" t="e">
        <f t="shared" si="3"/>
        <v>#DIV/0!</v>
      </c>
    </row>
    <row r="145" spans="1:6" ht="12.75" customHeight="1">
      <c r="A145" s="229" t="s">
        <v>645</v>
      </c>
      <c r="B145" s="254"/>
      <c r="C145" s="230" t="s">
        <v>646</v>
      </c>
      <c r="D145" s="253"/>
      <c r="E145" s="253"/>
      <c r="F145" s="200" t="e">
        <f t="shared" si="3"/>
        <v>#DIV/0!</v>
      </c>
    </row>
    <row r="146" spans="1:6" ht="12.75" customHeight="1">
      <c r="A146" s="345"/>
      <c r="B146" s="346"/>
      <c r="C146" s="336" t="s">
        <v>369</v>
      </c>
      <c r="D146" s="347">
        <f>SUM(D144:D145)</f>
        <v>0</v>
      </c>
      <c r="E146" s="347">
        <f>SUM(E144:E145)</f>
        <v>0</v>
      </c>
      <c r="F146" s="311" t="e">
        <f t="shared" si="3"/>
        <v>#DIV/0!</v>
      </c>
    </row>
    <row r="147" spans="1:6" ht="12.75" customHeight="1">
      <c r="A147" s="345"/>
      <c r="B147" s="346"/>
      <c r="C147" s="336" t="s">
        <v>370</v>
      </c>
      <c r="D147" s="333">
        <f>D146+D142</f>
        <v>216429</v>
      </c>
      <c r="E147" s="333">
        <f>E146+E142</f>
        <v>268870</v>
      </c>
      <c r="F147" s="311">
        <f t="shared" si="3"/>
        <v>80.49577862907725</v>
      </c>
    </row>
    <row r="148" spans="1:6" ht="12.75" customHeight="1">
      <c r="A148" s="337"/>
      <c r="B148" s="338"/>
      <c r="C148" s="332" t="s">
        <v>157</v>
      </c>
      <c r="D148" s="314">
        <v>20548</v>
      </c>
      <c r="E148" s="314">
        <v>17500</v>
      </c>
      <c r="F148" s="311">
        <f t="shared" si="3"/>
        <v>117.41714285714286</v>
      </c>
    </row>
    <row r="150" spans="1:5" ht="23.25" customHeight="1">
      <c r="A150" s="585" t="s">
        <v>365</v>
      </c>
      <c r="B150" s="585"/>
      <c r="C150" s="585"/>
      <c r="D150" s="585"/>
      <c r="E150" s="585"/>
    </row>
    <row r="151" spans="1:5" ht="12.75">
      <c r="A151" s="586" t="s">
        <v>1107</v>
      </c>
      <c r="B151" s="586"/>
      <c r="C151" s="586"/>
      <c r="D151" s="586"/>
      <c r="E151" s="586"/>
    </row>
  </sheetData>
  <sheetProtection/>
  <mergeCells count="2">
    <mergeCell ref="A150:E150"/>
    <mergeCell ref="A151:E1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headerFooter>
    <oddFooter>&amp;R &amp;P</oddFooter>
  </headerFooter>
  <colBreaks count="1" manualBreakCount="1">
    <brk id="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2" width="9.140625" style="8" customWidth="1"/>
    <col min="3" max="3" width="49.140625" style="8" customWidth="1"/>
    <col min="4" max="4" width="9.8515625" style="8" customWidth="1"/>
    <col min="5" max="7" width="9.140625" style="8" customWidth="1"/>
    <col min="8" max="8" width="42.8515625" style="8" customWidth="1"/>
    <col min="9" max="9" width="9.8515625" style="8" customWidth="1"/>
    <col min="10" max="106" width="9.140625" style="8" customWidth="1"/>
    <col min="107" max="107" width="49.140625" style="8" customWidth="1"/>
    <col min="108" max="16384" width="9.140625" style="8" customWidth="1"/>
  </cols>
  <sheetData>
    <row r="1" spans="1:2" ht="12.75">
      <c r="A1" s="73" t="s">
        <v>223</v>
      </c>
      <c r="B1" s="73"/>
    </row>
    <row r="2" spans="1:9" ht="12.75">
      <c r="A2" s="82" t="s">
        <v>812</v>
      </c>
      <c r="D2" s="386"/>
      <c r="E2" s="268"/>
      <c r="F2" s="268" t="s">
        <v>708</v>
      </c>
      <c r="H2" s="73" t="s">
        <v>809</v>
      </c>
      <c r="I2" s="386"/>
    </row>
    <row r="3" spans="1:11" ht="51" customHeight="1">
      <c r="A3" s="195" t="s">
        <v>296</v>
      </c>
      <c r="B3" s="196" t="s">
        <v>297</v>
      </c>
      <c r="C3" s="269" t="s">
        <v>43</v>
      </c>
      <c r="D3" s="195" t="s">
        <v>838</v>
      </c>
      <c r="E3" s="63" t="s">
        <v>758</v>
      </c>
      <c r="F3" s="56" t="s">
        <v>773</v>
      </c>
      <c r="H3" s="56" t="s">
        <v>775</v>
      </c>
      <c r="I3" s="195" t="s">
        <v>838</v>
      </c>
      <c r="J3" s="63" t="s">
        <v>757</v>
      </c>
      <c r="K3" s="56" t="s">
        <v>773</v>
      </c>
    </row>
    <row r="4" spans="1:12" ht="18.75" customHeight="1">
      <c r="A4" s="348"/>
      <c r="B4" s="348"/>
      <c r="C4" s="349" t="s">
        <v>120</v>
      </c>
      <c r="D4" s="350">
        <f>D5+D6+D7+D8+D11+D12+D13+D14</f>
        <v>6014</v>
      </c>
      <c r="E4" s="350">
        <f>E5+E6+E7+E8+E11+E12+E13+E14</f>
        <v>4320</v>
      </c>
      <c r="F4" s="311">
        <f>D4/E4*100</f>
        <v>139.21296296296296</v>
      </c>
      <c r="H4" s="350" t="s">
        <v>801</v>
      </c>
      <c r="I4" s="414">
        <f>I5+I6+I7</f>
        <v>6014</v>
      </c>
      <c r="J4" s="414">
        <f>J5+J6+J7</f>
        <v>4320</v>
      </c>
      <c r="K4" s="411">
        <f>I4/J4*100</f>
        <v>139.21296296296296</v>
      </c>
      <c r="L4" s="8">
        <f>I4+I8</f>
        <v>10046</v>
      </c>
    </row>
    <row r="5" spans="1:11" ht="12.75" customHeight="1">
      <c r="A5" s="270" t="s">
        <v>58</v>
      </c>
      <c r="B5" s="270"/>
      <c r="C5" s="271" t="s">
        <v>158</v>
      </c>
      <c r="D5" s="12"/>
      <c r="E5" s="12">
        <v>30</v>
      </c>
      <c r="F5" s="200">
        <f aca="true" t="shared" si="0" ref="F5:F20">D5/E5*100</f>
        <v>0</v>
      </c>
      <c r="H5" s="68" t="s">
        <v>120</v>
      </c>
      <c r="I5" s="415">
        <f>D5+D6+D7+D8+D11+D12</f>
        <v>6014</v>
      </c>
      <c r="J5" s="415">
        <f>E5+E6+E7+E8+E11+E12</f>
        <v>4320</v>
      </c>
      <c r="K5" s="412">
        <f aca="true" t="shared" si="1" ref="K5:K11">I5/J5*100</f>
        <v>139.21296296296296</v>
      </c>
    </row>
    <row r="6" spans="1:11" ht="28.5" customHeight="1">
      <c r="A6" s="270" t="s">
        <v>59</v>
      </c>
      <c r="B6" s="270"/>
      <c r="C6" s="271" t="s">
        <v>159</v>
      </c>
      <c r="D6" s="12"/>
      <c r="E6" s="12">
        <v>130</v>
      </c>
      <c r="F6" s="200">
        <f t="shared" si="0"/>
        <v>0</v>
      </c>
      <c r="H6" s="69" t="s">
        <v>797</v>
      </c>
      <c r="I6" s="415">
        <f>D13+D14</f>
        <v>0</v>
      </c>
      <c r="J6" s="415">
        <f>E13+E14</f>
        <v>0</v>
      </c>
      <c r="K6" s="412" t="e">
        <f t="shared" si="1"/>
        <v>#DIV/0!</v>
      </c>
    </row>
    <row r="7" spans="1:11" ht="12.75" customHeight="1">
      <c r="A7" s="270" t="s">
        <v>60</v>
      </c>
      <c r="B7" s="270"/>
      <c r="C7" s="271" t="s">
        <v>160</v>
      </c>
      <c r="D7" s="12">
        <v>4653</v>
      </c>
      <c r="E7" s="12">
        <v>2000</v>
      </c>
      <c r="F7" s="200">
        <f t="shared" si="0"/>
        <v>232.64999999999998</v>
      </c>
      <c r="H7" s="68" t="s">
        <v>132</v>
      </c>
      <c r="I7" s="415">
        <f>D16</f>
        <v>0</v>
      </c>
      <c r="J7" s="415">
        <f>E16</f>
        <v>0</v>
      </c>
      <c r="K7" s="412" t="e">
        <f t="shared" si="1"/>
        <v>#DIV/0!</v>
      </c>
    </row>
    <row r="8" spans="1:11" ht="12.75" customHeight="1">
      <c r="A8" s="351" t="s">
        <v>61</v>
      </c>
      <c r="B8" s="351"/>
      <c r="C8" s="349" t="s">
        <v>161</v>
      </c>
      <c r="D8" s="350">
        <f>D9+D10</f>
        <v>1242</v>
      </c>
      <c r="E8" s="350">
        <f>E9+E10</f>
        <v>1950</v>
      </c>
      <c r="F8" s="311">
        <f t="shared" si="0"/>
        <v>63.69230769230769</v>
      </c>
      <c r="H8" s="350" t="s">
        <v>778</v>
      </c>
      <c r="I8" s="414">
        <f>D26</f>
        <v>4032</v>
      </c>
      <c r="J8" s="414">
        <f>E26</f>
        <v>4120</v>
      </c>
      <c r="K8" s="411">
        <f t="shared" si="1"/>
        <v>97.86407766990291</v>
      </c>
    </row>
    <row r="9" spans="1:11" ht="12.75" customHeight="1">
      <c r="A9" s="270">
        <v>2200046</v>
      </c>
      <c r="B9" s="270">
        <v>12</v>
      </c>
      <c r="C9" s="271" t="s">
        <v>4</v>
      </c>
      <c r="D9" s="12"/>
      <c r="E9" s="12"/>
      <c r="F9" s="399" t="e">
        <f t="shared" si="0"/>
        <v>#DIV/0!</v>
      </c>
      <c r="H9" s="277" t="s">
        <v>798</v>
      </c>
      <c r="I9" s="416">
        <f>D15</f>
        <v>4885</v>
      </c>
      <c r="J9" s="416">
        <f>E15</f>
        <v>3700</v>
      </c>
      <c r="K9" s="412">
        <f t="shared" si="1"/>
        <v>132.02702702702703</v>
      </c>
    </row>
    <row r="10" spans="1:11" ht="12.75" customHeight="1">
      <c r="A10" s="270">
        <v>2200046</v>
      </c>
      <c r="B10" s="272" t="s">
        <v>259</v>
      </c>
      <c r="C10" s="271" t="s">
        <v>162</v>
      </c>
      <c r="D10" s="12">
        <v>1242</v>
      </c>
      <c r="E10" s="12">
        <v>1950</v>
      </c>
      <c r="F10" s="399">
        <f t="shared" si="0"/>
        <v>63.69230769230769</v>
      </c>
      <c r="H10" s="277" t="s">
        <v>799</v>
      </c>
      <c r="I10" s="416">
        <f>D20</f>
        <v>0</v>
      </c>
      <c r="J10" s="416">
        <f>E20</f>
        <v>0</v>
      </c>
      <c r="K10" s="412" t="e">
        <f t="shared" si="1"/>
        <v>#DIV/0!</v>
      </c>
    </row>
    <row r="11" spans="1:11" ht="12.75" customHeight="1">
      <c r="A11" s="270" t="s">
        <v>62</v>
      </c>
      <c r="B11" s="270"/>
      <c r="C11" s="271" t="s">
        <v>163</v>
      </c>
      <c r="D11" s="12">
        <v>113</v>
      </c>
      <c r="E11" s="12">
        <v>200</v>
      </c>
      <c r="F11" s="399">
        <f t="shared" si="0"/>
        <v>56.49999999999999</v>
      </c>
      <c r="H11" s="277" t="s">
        <v>800</v>
      </c>
      <c r="I11" s="416">
        <f>D34</f>
        <v>3110</v>
      </c>
      <c r="J11" s="416">
        <f>E34</f>
        <v>3200</v>
      </c>
      <c r="K11" s="412">
        <f t="shared" si="1"/>
        <v>97.1875</v>
      </c>
    </row>
    <row r="12" spans="1:6" ht="12.75" customHeight="1">
      <c r="A12" s="270" t="s">
        <v>64</v>
      </c>
      <c r="B12" s="270"/>
      <c r="C12" s="271" t="s">
        <v>63</v>
      </c>
      <c r="D12" s="12">
        <v>6</v>
      </c>
      <c r="E12" s="12">
        <v>10</v>
      </c>
      <c r="F12" s="399">
        <f t="shared" si="0"/>
        <v>60</v>
      </c>
    </row>
    <row r="13" spans="1:6" ht="21.75" customHeight="1">
      <c r="A13" s="270">
        <v>2200129</v>
      </c>
      <c r="B13" s="270"/>
      <c r="C13" s="271" t="s">
        <v>751</v>
      </c>
      <c r="D13" s="12"/>
      <c r="E13" s="12"/>
      <c r="F13" s="399" t="e">
        <f t="shared" si="0"/>
        <v>#DIV/0!</v>
      </c>
    </row>
    <row r="14" spans="1:6" ht="24" customHeight="1">
      <c r="A14" s="270">
        <v>2200130</v>
      </c>
      <c r="B14" s="270"/>
      <c r="C14" s="271" t="s">
        <v>745</v>
      </c>
      <c r="D14" s="12"/>
      <c r="E14" s="12"/>
      <c r="F14" s="399" t="e">
        <f t="shared" si="0"/>
        <v>#DIV/0!</v>
      </c>
    </row>
    <row r="15" spans="1:6" ht="12.75" customHeight="1">
      <c r="A15" s="348"/>
      <c r="B15" s="348"/>
      <c r="C15" s="349" t="s">
        <v>269</v>
      </c>
      <c r="D15" s="350">
        <v>4885</v>
      </c>
      <c r="E15" s="350">
        <v>3700</v>
      </c>
      <c r="F15" s="311">
        <f t="shared" si="0"/>
        <v>132.02702702702703</v>
      </c>
    </row>
    <row r="16" spans="1:6" ht="12.75" customHeight="1">
      <c r="A16" s="348"/>
      <c r="B16" s="348"/>
      <c r="C16" s="349" t="s">
        <v>132</v>
      </c>
      <c r="D16" s="350">
        <f>D17+D18+D19</f>
        <v>0</v>
      </c>
      <c r="E16" s="350">
        <f>E17+E18+E19</f>
        <v>0</v>
      </c>
      <c r="F16" s="398" t="e">
        <f t="shared" si="0"/>
        <v>#DIV/0!</v>
      </c>
    </row>
    <row r="17" spans="1:6" ht="12.75" customHeight="1">
      <c r="A17" s="270">
        <v>2400810</v>
      </c>
      <c r="B17" s="270"/>
      <c r="C17" s="271" t="s">
        <v>117</v>
      </c>
      <c r="D17" s="12"/>
      <c r="E17" s="12"/>
      <c r="F17" s="399" t="e">
        <f t="shared" si="0"/>
        <v>#DIV/0!</v>
      </c>
    </row>
    <row r="18" spans="1:6" ht="12.75" customHeight="1">
      <c r="A18" s="270">
        <v>2400828</v>
      </c>
      <c r="B18" s="270"/>
      <c r="C18" s="271" t="s">
        <v>118</v>
      </c>
      <c r="D18" s="12"/>
      <c r="E18" s="12"/>
      <c r="F18" s="399" t="e">
        <f t="shared" si="0"/>
        <v>#DIV/0!</v>
      </c>
    </row>
    <row r="19" spans="1:6" ht="12.75" customHeight="1">
      <c r="A19" s="270">
        <v>2400836</v>
      </c>
      <c r="B19" s="270"/>
      <c r="C19" s="271" t="s">
        <v>119</v>
      </c>
      <c r="D19" s="12"/>
      <c r="E19" s="12"/>
      <c r="F19" s="399" t="e">
        <f t="shared" si="0"/>
        <v>#DIV/0!</v>
      </c>
    </row>
    <row r="20" spans="1:6" ht="15.75" customHeight="1">
      <c r="A20" s="351"/>
      <c r="B20" s="351"/>
      <c r="C20" s="349" t="s">
        <v>270</v>
      </c>
      <c r="D20" s="350"/>
      <c r="E20" s="350"/>
      <c r="F20" s="400" t="e">
        <f t="shared" si="0"/>
        <v>#DIV/0!</v>
      </c>
    </row>
    <row r="21" spans="1:5" ht="15.75" customHeight="1">
      <c r="A21" s="587" t="s">
        <v>323</v>
      </c>
      <c r="B21" s="587"/>
      <c r="C21" s="587"/>
      <c r="D21" s="587"/>
      <c r="E21" s="587"/>
    </row>
    <row r="22" spans="1:3" ht="15.75" customHeight="1">
      <c r="A22" s="273"/>
      <c r="B22" s="273"/>
      <c r="C22" s="273" t="s">
        <v>821</v>
      </c>
    </row>
    <row r="23" spans="1:3" ht="15.75" customHeight="1">
      <c r="A23" s="274" t="s">
        <v>224</v>
      </c>
      <c r="B23" s="274"/>
      <c r="C23" s="273"/>
    </row>
    <row r="24" spans="1:11" ht="35.25" customHeight="1">
      <c r="A24" s="275"/>
      <c r="B24" s="275"/>
      <c r="C24" s="273"/>
      <c r="D24" s="386"/>
      <c r="F24" s="268" t="s">
        <v>294</v>
      </c>
      <c r="H24" s="70"/>
      <c r="I24" s="70"/>
      <c r="J24" s="70"/>
      <c r="K24" s="70"/>
    </row>
    <row r="25" spans="1:11" ht="52.5" customHeight="1">
      <c r="A25" s="195" t="s">
        <v>296</v>
      </c>
      <c r="B25" s="196" t="s">
        <v>297</v>
      </c>
      <c r="C25" s="269" t="s">
        <v>43</v>
      </c>
      <c r="D25" s="195" t="s">
        <v>838</v>
      </c>
      <c r="E25" s="63" t="s">
        <v>758</v>
      </c>
      <c r="F25" s="56" t="s">
        <v>773</v>
      </c>
      <c r="H25" s="70"/>
      <c r="I25" s="70"/>
      <c r="J25" s="70"/>
      <c r="K25" s="6"/>
    </row>
    <row r="26" spans="1:11" ht="12.75" customHeight="1">
      <c r="A26" s="377"/>
      <c r="B26" s="378"/>
      <c r="C26" s="349" t="s">
        <v>65</v>
      </c>
      <c r="D26" s="350">
        <f>D27+D28+D29+D30+D31+D32+D33</f>
        <v>4032</v>
      </c>
      <c r="E26" s="350">
        <f>E27+E28+E29+E30+E31+E32+E33</f>
        <v>4120</v>
      </c>
      <c r="F26" s="311">
        <f>D26/E26*100</f>
        <v>97.86407766990291</v>
      </c>
      <c r="H26" s="11"/>
      <c r="I26" s="70"/>
      <c r="J26" s="70"/>
      <c r="K26" s="237"/>
    </row>
    <row r="27" spans="1:11" ht="12.75" customHeight="1">
      <c r="A27" s="270" t="s">
        <v>67</v>
      </c>
      <c r="B27" s="272"/>
      <c r="C27" s="271" t="s">
        <v>66</v>
      </c>
      <c r="D27" s="12">
        <v>207</v>
      </c>
      <c r="E27" s="12">
        <v>70</v>
      </c>
      <c r="F27" s="200">
        <f aca="true" t="shared" si="2" ref="F27:F34">D27/E27*100</f>
        <v>295.7142857142857</v>
      </c>
      <c r="H27" s="70"/>
      <c r="I27" s="70"/>
      <c r="J27" s="70"/>
      <c r="K27" s="70"/>
    </row>
    <row r="28" spans="1:6" ht="12.75" customHeight="1">
      <c r="A28" s="270" t="s">
        <v>71</v>
      </c>
      <c r="B28" s="272"/>
      <c r="C28" s="271" t="s">
        <v>70</v>
      </c>
      <c r="D28" s="12"/>
      <c r="E28" s="12">
        <v>10</v>
      </c>
      <c r="F28" s="200">
        <f t="shared" si="2"/>
        <v>0</v>
      </c>
    </row>
    <row r="29" spans="1:6" ht="12.75" customHeight="1">
      <c r="A29" s="270" t="s">
        <v>69</v>
      </c>
      <c r="B29" s="272"/>
      <c r="C29" s="271" t="s">
        <v>68</v>
      </c>
      <c r="D29" s="12"/>
      <c r="E29" s="12">
        <v>40</v>
      </c>
      <c r="F29" s="200">
        <f t="shared" si="2"/>
        <v>0</v>
      </c>
    </row>
    <row r="30" spans="1:6" ht="12.75" customHeight="1">
      <c r="A30" s="270" t="s">
        <v>28</v>
      </c>
      <c r="B30" s="272"/>
      <c r="C30" s="271" t="s">
        <v>54</v>
      </c>
      <c r="D30" s="12">
        <v>3101</v>
      </c>
      <c r="E30" s="12">
        <v>3600</v>
      </c>
      <c r="F30" s="200">
        <f t="shared" si="2"/>
        <v>86.13888888888889</v>
      </c>
    </row>
    <row r="31" spans="1:6" ht="12.75" customHeight="1">
      <c r="A31" s="270">
        <v>2200103</v>
      </c>
      <c r="B31" s="272" t="s">
        <v>259</v>
      </c>
      <c r="C31" s="271" t="s">
        <v>111</v>
      </c>
      <c r="D31" s="12">
        <v>724</v>
      </c>
      <c r="E31" s="12">
        <v>400</v>
      </c>
      <c r="F31" s="200">
        <f t="shared" si="2"/>
        <v>181</v>
      </c>
    </row>
    <row r="32" spans="1:6" ht="31.5" customHeight="1">
      <c r="A32" s="198">
        <v>1300043</v>
      </c>
      <c r="B32" s="196"/>
      <c r="C32" s="205" t="s">
        <v>740</v>
      </c>
      <c r="D32" s="12"/>
      <c r="E32" s="12"/>
      <c r="F32" s="200" t="e">
        <f t="shared" si="2"/>
        <v>#DIV/0!</v>
      </c>
    </row>
    <row r="33" spans="1:6" ht="32.25" customHeight="1">
      <c r="A33" s="198">
        <v>2200128</v>
      </c>
      <c r="B33" s="196"/>
      <c r="C33" s="205" t="s">
        <v>730</v>
      </c>
      <c r="D33" s="12"/>
      <c r="E33" s="12"/>
      <c r="F33" s="200" t="e">
        <f t="shared" si="2"/>
        <v>#DIV/0!</v>
      </c>
    </row>
    <row r="34" spans="1:6" ht="12.75" customHeight="1">
      <c r="A34" s="377"/>
      <c r="B34" s="378"/>
      <c r="C34" s="349" t="s">
        <v>271</v>
      </c>
      <c r="D34" s="350">
        <v>3110</v>
      </c>
      <c r="E34" s="350">
        <v>3200</v>
      </c>
      <c r="F34" s="311">
        <f t="shared" si="2"/>
        <v>97.1875</v>
      </c>
    </row>
    <row r="35" spans="1:2" ht="15">
      <c r="A35" s="276"/>
      <c r="B35" s="276"/>
    </row>
    <row r="36" ht="12.75">
      <c r="B36" s="8" t="s">
        <v>673</v>
      </c>
    </row>
  </sheetData>
  <sheetProtection/>
  <mergeCells count="1">
    <mergeCell ref="A21:E21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8.00390625" style="5" customWidth="1"/>
    <col min="2" max="2" width="9.421875" style="193" customWidth="1"/>
    <col min="3" max="3" width="49.140625" style="5" customWidth="1"/>
    <col min="4" max="4" width="10.140625" style="5" customWidth="1"/>
    <col min="5" max="5" width="10.421875" style="5" customWidth="1"/>
    <col min="6" max="6" width="9.57421875" style="5" bestFit="1" customWidth="1"/>
    <col min="7" max="7" width="9.140625" style="5" customWidth="1"/>
    <col min="8" max="8" width="40.00390625" style="5" customWidth="1"/>
    <col min="9" max="9" width="11.140625" style="5" customWidth="1"/>
    <col min="10" max="16384" width="9.140625" style="5" customWidth="1"/>
  </cols>
  <sheetData>
    <row r="1" spans="1:2" ht="15.75" customHeight="1">
      <c r="A1" s="10" t="s">
        <v>225</v>
      </c>
      <c r="B1" s="192"/>
    </row>
    <row r="2" spans="1:9" ht="15.75" customHeight="1">
      <c r="A2" s="82" t="s">
        <v>812</v>
      </c>
      <c r="D2" s="387"/>
      <c r="F2" s="194" t="s">
        <v>709</v>
      </c>
      <c r="H2" s="10" t="s">
        <v>807</v>
      </c>
      <c r="I2" s="387"/>
    </row>
    <row r="3" spans="1:11" ht="58.5" customHeight="1">
      <c r="A3" s="195" t="s">
        <v>296</v>
      </c>
      <c r="B3" s="196" t="s">
        <v>297</v>
      </c>
      <c r="C3" s="198" t="s">
        <v>43</v>
      </c>
      <c r="D3" s="195" t="s">
        <v>838</v>
      </c>
      <c r="E3" s="63" t="s">
        <v>758</v>
      </c>
      <c r="F3" s="56" t="s">
        <v>773</v>
      </c>
      <c r="H3" s="56" t="s">
        <v>775</v>
      </c>
      <c r="I3" s="195" t="s">
        <v>838</v>
      </c>
      <c r="J3" s="63" t="s">
        <v>757</v>
      </c>
      <c r="K3" s="56" t="s">
        <v>773</v>
      </c>
    </row>
    <row r="4" spans="1:11" ht="12.75" customHeight="1">
      <c r="A4" s="278" t="s">
        <v>73</v>
      </c>
      <c r="B4" s="272" t="s">
        <v>259</v>
      </c>
      <c r="C4" s="199" t="s">
        <v>72</v>
      </c>
      <c r="D4" s="42">
        <v>1796</v>
      </c>
      <c r="E4" s="7">
        <v>2500</v>
      </c>
      <c r="F4" s="200">
        <f>D4/E4*100</f>
        <v>71.84</v>
      </c>
      <c r="H4" s="58" t="s">
        <v>802</v>
      </c>
      <c r="I4" s="58"/>
      <c r="J4" s="58"/>
      <c r="K4" s="58"/>
    </row>
    <row r="5" spans="1:12" ht="12.75" customHeight="1">
      <c r="A5" s="278">
        <v>1400019</v>
      </c>
      <c r="B5" s="272" t="s">
        <v>255</v>
      </c>
      <c r="C5" s="199" t="s">
        <v>112</v>
      </c>
      <c r="D5" s="7">
        <v>1439</v>
      </c>
      <c r="E5" s="7">
        <v>2200</v>
      </c>
      <c r="F5" s="200">
        <f aca="true" t="shared" si="0" ref="F5:F23">D5/E5*100</f>
        <v>65.4090909090909</v>
      </c>
      <c r="H5" s="53" t="s">
        <v>803</v>
      </c>
      <c r="I5" s="53">
        <f>D4+D5+D11</f>
        <v>3235</v>
      </c>
      <c r="J5" s="53">
        <f>E4+E5+E11</f>
        <v>4700</v>
      </c>
      <c r="K5" s="75">
        <f>I5/J5*100</f>
        <v>68.82978723404256</v>
      </c>
      <c r="L5" s="5">
        <f>I5+I6+I7</f>
        <v>9278</v>
      </c>
    </row>
    <row r="6" spans="1:11" ht="12.75" customHeight="1">
      <c r="A6" s="270" t="s">
        <v>28</v>
      </c>
      <c r="B6" s="272"/>
      <c r="C6" s="271" t="s">
        <v>54</v>
      </c>
      <c r="D6" s="7">
        <v>520</v>
      </c>
      <c r="E6" s="7">
        <v>1400</v>
      </c>
      <c r="F6" s="200">
        <f t="shared" si="0"/>
        <v>37.142857142857146</v>
      </c>
      <c r="H6" s="53" t="s">
        <v>804</v>
      </c>
      <c r="I6" s="53">
        <f>D6+D7+D8+D9</f>
        <v>1009</v>
      </c>
      <c r="J6" s="53">
        <f>E6+E7+E8+E9</f>
        <v>2550</v>
      </c>
      <c r="K6" s="75">
        <f>I6/J6*100</f>
        <v>39.568627450980394</v>
      </c>
    </row>
    <row r="7" spans="1:11" ht="12.75" customHeight="1">
      <c r="A7" s="270" t="s">
        <v>29</v>
      </c>
      <c r="B7" s="272"/>
      <c r="C7" s="271" t="s">
        <v>110</v>
      </c>
      <c r="D7" s="7">
        <v>150</v>
      </c>
      <c r="E7" s="7">
        <v>350</v>
      </c>
      <c r="F7" s="200">
        <f t="shared" si="0"/>
        <v>42.857142857142854</v>
      </c>
      <c r="H7" s="53" t="s">
        <v>788</v>
      </c>
      <c r="I7" s="53">
        <f>D10+D12+D13+D14+D15+D16+D17+D18+D19</f>
        <v>5034</v>
      </c>
      <c r="J7" s="53">
        <f>E10+E12+E13+E14+E15+E16+E17+E18+E19</f>
        <v>4045</v>
      </c>
      <c r="K7" s="75">
        <f>I7/J7*100</f>
        <v>124.44993819530283</v>
      </c>
    </row>
    <row r="8" spans="1:11" ht="12.75" customHeight="1">
      <c r="A8" s="278" t="s">
        <v>67</v>
      </c>
      <c r="B8" s="272"/>
      <c r="C8" s="199" t="s">
        <v>113</v>
      </c>
      <c r="D8" s="7">
        <v>170</v>
      </c>
      <c r="E8" s="7">
        <v>400</v>
      </c>
      <c r="F8" s="200">
        <f t="shared" si="0"/>
        <v>42.5</v>
      </c>
      <c r="H8" s="53" t="s">
        <v>780</v>
      </c>
      <c r="I8" s="53">
        <f>D20+D21</f>
        <v>0</v>
      </c>
      <c r="J8" s="53">
        <f>E20+E21</f>
        <v>0</v>
      </c>
      <c r="K8" s="75" t="e">
        <f>I8/J8*100</f>
        <v>#DIV/0!</v>
      </c>
    </row>
    <row r="9" spans="1:11" ht="12.75" customHeight="1">
      <c r="A9" s="278" t="s">
        <v>71</v>
      </c>
      <c r="B9" s="272"/>
      <c r="C9" s="199" t="s">
        <v>114</v>
      </c>
      <c r="D9" s="7">
        <v>169</v>
      </c>
      <c r="E9" s="7">
        <v>400</v>
      </c>
      <c r="F9" s="200">
        <f t="shared" si="0"/>
        <v>42.25</v>
      </c>
      <c r="H9" s="58" t="s">
        <v>202</v>
      </c>
      <c r="I9" s="58"/>
      <c r="J9" s="58"/>
      <c r="K9" s="76"/>
    </row>
    <row r="10" spans="1:11" ht="12.75" customHeight="1">
      <c r="A10" s="198">
        <v>1200056</v>
      </c>
      <c r="B10" s="196"/>
      <c r="C10" s="205" t="s">
        <v>728</v>
      </c>
      <c r="D10" s="7">
        <v>1382</v>
      </c>
      <c r="E10" s="7">
        <v>400</v>
      </c>
      <c r="F10" s="200">
        <f t="shared" si="0"/>
        <v>345.5</v>
      </c>
      <c r="H10" s="53" t="s">
        <v>803</v>
      </c>
      <c r="I10" s="53"/>
      <c r="J10" s="53"/>
      <c r="K10" s="75"/>
    </row>
    <row r="11" spans="1:11" ht="12.75" customHeight="1">
      <c r="A11" s="278">
        <v>1200055</v>
      </c>
      <c r="B11" s="272"/>
      <c r="C11" s="205" t="s">
        <v>727</v>
      </c>
      <c r="D11" s="7"/>
      <c r="E11" s="7"/>
      <c r="F11" s="200" t="e">
        <f t="shared" si="0"/>
        <v>#DIV/0!</v>
      </c>
      <c r="H11" s="53" t="s">
        <v>788</v>
      </c>
      <c r="I11" s="53"/>
      <c r="J11" s="53"/>
      <c r="K11" s="75"/>
    </row>
    <row r="12" spans="1:11" ht="12.75" customHeight="1">
      <c r="A12" s="278">
        <v>1000165</v>
      </c>
      <c r="B12" s="272"/>
      <c r="C12" s="199" t="s">
        <v>139</v>
      </c>
      <c r="D12" s="7">
        <v>9</v>
      </c>
      <c r="E12" s="7">
        <v>15</v>
      </c>
      <c r="F12" s="200">
        <f t="shared" si="0"/>
        <v>60</v>
      </c>
      <c r="H12" s="74" t="s">
        <v>203</v>
      </c>
      <c r="I12" s="74"/>
      <c r="J12" s="74"/>
      <c r="K12" s="77"/>
    </row>
    <row r="13" spans="1:11" ht="12.75" customHeight="1">
      <c r="A13" s="278" t="s">
        <v>75</v>
      </c>
      <c r="B13" s="272" t="s">
        <v>259</v>
      </c>
      <c r="C13" s="199" t="s">
        <v>74</v>
      </c>
      <c r="D13" s="7">
        <v>4</v>
      </c>
      <c r="E13" s="7"/>
      <c r="F13" s="200" t="e">
        <f t="shared" si="0"/>
        <v>#DIV/0!</v>
      </c>
      <c r="H13" s="53" t="s">
        <v>805</v>
      </c>
      <c r="I13" s="53">
        <f>ОФТАЛМОЛОГИЈА!D5+ОФТАЛМОЛОГИЈА!D6+ОФТАЛМОЛОГИЈА!D7+ОФТАЛМОЛОГИЈА!D8</f>
        <v>0</v>
      </c>
      <c r="J13" s="53">
        <f>ОФТАЛМОЛОГИЈА!E5+ОФТАЛМОЛОГИЈА!E6+ОФТАЛМОЛОГИЈА!E7+ОФТАЛМОЛОГИЈА!E8</f>
        <v>0</v>
      </c>
      <c r="K13" s="75" t="e">
        <f>I13/J13*100</f>
        <v>#DIV/0!</v>
      </c>
    </row>
    <row r="14" spans="1:12" ht="12.75" customHeight="1">
      <c r="A14" s="278" t="s">
        <v>77</v>
      </c>
      <c r="B14" s="272"/>
      <c r="C14" s="199" t="s">
        <v>76</v>
      </c>
      <c r="D14" s="7"/>
      <c r="E14" s="7"/>
      <c r="F14" s="200" t="e">
        <f t="shared" si="0"/>
        <v>#DIV/0!</v>
      </c>
      <c r="H14" s="53" t="s">
        <v>777</v>
      </c>
      <c r="I14" s="53">
        <f>ОФТАЛМОЛОГИЈА!D9+ОФТАЛМОЛОГИЈА!D10+ОФТАЛМОЛОГИЈА!D12</f>
        <v>4659</v>
      </c>
      <c r="J14" s="53">
        <f>ОФТАЛМОЛОГИЈА!E9+ОФТАЛМОЛОГИЈА!E10+ОФТАЛМОЛОГИЈА!E12</f>
        <v>6600</v>
      </c>
      <c r="K14" s="75">
        <f>I14/J14*100</f>
        <v>70.5909090909091</v>
      </c>
      <c r="L14" s="5">
        <f>I14+I15</f>
        <v>8157</v>
      </c>
    </row>
    <row r="15" spans="1:11" ht="12.75" customHeight="1">
      <c r="A15" s="278">
        <v>1000116</v>
      </c>
      <c r="B15" s="272" t="s">
        <v>712</v>
      </c>
      <c r="C15" s="199" t="s">
        <v>164</v>
      </c>
      <c r="D15" s="7">
        <v>1891</v>
      </c>
      <c r="E15" s="7">
        <v>3000</v>
      </c>
      <c r="F15" s="200">
        <f t="shared" si="0"/>
        <v>63.03333333333333</v>
      </c>
      <c r="H15" s="53" t="s">
        <v>788</v>
      </c>
      <c r="I15" s="53">
        <f>ОФТАЛМОЛОГИЈА!D11+ОФТАЛМОЛОГИЈА!D13+ОФТАЛМОЛОГИЈА!D14+ОФТАЛМОЛОГИЈА!D15+ОФТАЛМОЛОГИЈА!D16+ОФТАЛМОЛОГИЈА!D17+ОФТАЛМОЛОГИЈА!D18+ОФТАЛМОЛОГИЈА!D19+ОФТАЛМОЛОГИЈА!D20+ОФТАЛМОЛОГИЈА!D21</f>
        <v>3498</v>
      </c>
      <c r="J15" s="53">
        <f>ОФТАЛМОЛОГИЈА!E11+ОФТАЛМОЛОГИЈА!E13+ОФТАЛМОЛОГИЈА!E14+ОФТАЛМОЛОГИЈА!E15+ОФТАЛМОЛОГИЈА!E16+ОФТАЛМОЛОГИЈА!E17+ОФТАЛМОЛОГИЈА!E18+ОФТАЛМОЛОГИЈА!E19+ОФТАЛМОЛОГИЈА!E20+ОФТАЛМОЛОГИЈА!E21</f>
        <v>4824</v>
      </c>
      <c r="K15" s="75">
        <f>I15/J15*100</f>
        <v>72.51243781094527</v>
      </c>
    </row>
    <row r="16" spans="1:11" ht="12.75" customHeight="1">
      <c r="A16" s="278">
        <v>1000116</v>
      </c>
      <c r="B16" s="272" t="s">
        <v>711</v>
      </c>
      <c r="C16" s="199" t="s">
        <v>165</v>
      </c>
      <c r="D16" s="7">
        <v>34</v>
      </c>
      <c r="E16" s="7">
        <v>130</v>
      </c>
      <c r="F16" s="200">
        <f t="shared" si="0"/>
        <v>26.153846153846157</v>
      </c>
      <c r="H16" s="74" t="s">
        <v>806</v>
      </c>
      <c r="I16" s="74"/>
      <c r="J16" s="74"/>
      <c r="K16" s="77"/>
    </row>
    <row r="17" spans="1:11" ht="12.75" customHeight="1">
      <c r="A17" s="198">
        <v>1200057</v>
      </c>
      <c r="B17" s="272"/>
      <c r="C17" s="205" t="s">
        <v>729</v>
      </c>
      <c r="D17" s="7">
        <v>1714</v>
      </c>
      <c r="E17" s="7">
        <v>500</v>
      </c>
      <c r="F17" s="200">
        <f t="shared" si="0"/>
        <v>342.8</v>
      </c>
      <c r="H17" s="53" t="s">
        <v>805</v>
      </c>
      <c r="I17" s="53">
        <f>ФИЗИКАЛНА!D5+ФИЗИКАЛНА!D6+ФИЗИКАЛНА!D7</f>
        <v>0</v>
      </c>
      <c r="J17" s="53">
        <f>ФИЗИКАЛНА!E5+ФИЗИКАЛНА!E6+ФИЗИКАЛНА!E7</f>
        <v>0</v>
      </c>
      <c r="K17" s="75" t="e">
        <f>I17/J17*100</f>
        <v>#DIV/0!</v>
      </c>
    </row>
    <row r="18" spans="1:12" ht="12.75" customHeight="1">
      <c r="A18" s="278" t="s">
        <v>40</v>
      </c>
      <c r="B18" s="272"/>
      <c r="C18" s="199" t="s">
        <v>153</v>
      </c>
      <c r="D18" s="7"/>
      <c r="E18" s="7"/>
      <c r="F18" s="200" t="e">
        <f t="shared" si="0"/>
        <v>#DIV/0!</v>
      </c>
      <c r="H18" s="53" t="s">
        <v>777</v>
      </c>
      <c r="I18" s="53">
        <f>ФИЗИКАЛНА!D8+ФИЗИКАЛНА!D9+ФИЗИКАЛНА!D11+ФИЗИКАЛНА!D12</f>
        <v>5463</v>
      </c>
      <c r="J18" s="53">
        <f>ФИЗИКАЛНА!E8+ФИЗИКАЛНА!E9+ФИЗИКАЛНА!E11+ФИЗИКАЛНА!E12</f>
        <v>6500</v>
      </c>
      <c r="K18" s="75">
        <f>I18/J18*100</f>
        <v>84.04615384615384</v>
      </c>
      <c r="L18" s="5">
        <f>SUM(I18:I19)</f>
        <v>52961</v>
      </c>
    </row>
    <row r="19" spans="1:11" ht="12.75" customHeight="1">
      <c r="A19" s="278">
        <v>1000272</v>
      </c>
      <c r="B19" s="272"/>
      <c r="C19" s="199" t="s">
        <v>149</v>
      </c>
      <c r="D19" s="7"/>
      <c r="E19" s="7"/>
      <c r="F19" s="200" t="e">
        <f t="shared" si="0"/>
        <v>#DIV/0!</v>
      </c>
      <c r="H19" s="53" t="s">
        <v>788</v>
      </c>
      <c r="I19" s="53">
        <f>ФИЗИКАЛНА!D10+ФИЗИКАЛНА!D13+ФИЗИКАЛНА!D14+ФИЗИКАЛНА!D15+ФИЗИКАЛНА!D16+ФИЗИКАЛНА!D17+ФИЗИКАЛНА!D18+ФИЗИКАЛНА!D19+ФИЗИКАЛНА!D20+ФИЗИКАЛНА!D21+ФИЗИКАЛНА!D22+ФИЗИКАЛНА!D23+ФИЗИКАЛНА!D24+ФИЗИКАЛНА!D25+ФИЗИКАЛНА!D26+ФИЗИКАЛНА!D27+ФИЗИКАЛНА!D28+ФИЗИКАЛНА!D29+ФИЗИКАЛНА!D30+ФИЗИКАЛНА!D31+ФИЗИКАЛНА!D32+ФИЗИКАЛНА!D33+ФИЗИКАЛНА!D34</f>
        <v>47498</v>
      </c>
      <c r="J19" s="53">
        <f>ФИЗИКАЛНА!E10+ФИЗИКАЛНА!E13+ФИЗИКАЛНА!E14+ФИЗИКАЛНА!E15+ФИЗИКАЛНА!E16+ФИЗИКАЛНА!E17+ФИЗИКАЛНА!E18+ФИЗИКАЛНА!E19+ФИЗИКАЛНА!E20+ФИЗИКАЛНА!E21+ФИЗИКАЛНА!E22+ФИЗИКАЛНА!E23+ФИЗИКАЛНА!E24+ФИЗИКАЛНА!E25+ФИЗИКАЛНА!E26+ФИЗИКАЛНА!E27+ФИЗИКАЛНА!E28+ФИЗИКАЛНА!E29+ФИЗИКАЛНА!E30+ФИЗИКАЛНА!E31+ФИЗИКАЛНА!E32+ФИЗИКАЛНА!E33+ФИЗИКАЛНА!E34</f>
        <v>86480</v>
      </c>
      <c r="K19" s="75">
        <f>I19/J19*100</f>
        <v>54.923681776133215</v>
      </c>
    </row>
    <row r="20" spans="1:11" ht="12.75" customHeight="1">
      <c r="A20" s="56">
        <v>1000215</v>
      </c>
      <c r="B20" s="212"/>
      <c r="C20" s="7" t="s">
        <v>46</v>
      </c>
      <c r="D20" s="7"/>
      <c r="E20" s="7"/>
      <c r="F20" s="200" t="e">
        <f t="shared" si="0"/>
        <v>#DIV/0!</v>
      </c>
      <c r="H20" s="216" t="s">
        <v>290</v>
      </c>
      <c r="I20" s="279">
        <f>ФИЗИКАЛНА!D35</f>
        <v>1594</v>
      </c>
      <c r="J20" s="279">
        <f>ФИЗИКАЛНА!E35</f>
        <v>3500</v>
      </c>
      <c r="K20" s="75">
        <f>I20/J20*100</f>
        <v>45.54285714285714</v>
      </c>
    </row>
    <row r="21" spans="1:11" ht="12.75" customHeight="1">
      <c r="A21" s="317">
        <v>1000207</v>
      </c>
      <c r="B21" s="352"/>
      <c r="C21" s="310" t="s">
        <v>47</v>
      </c>
      <c r="D21" s="310">
        <f>SUM(D22:D23)</f>
        <v>0</v>
      </c>
      <c r="E21" s="310">
        <f>SUM(E22:E23)</f>
        <v>0</v>
      </c>
      <c r="F21" s="311" t="e">
        <f t="shared" si="0"/>
        <v>#DIV/0!</v>
      </c>
      <c r="H21" s="74" t="s">
        <v>204</v>
      </c>
      <c r="I21" s="74"/>
      <c r="J21" s="74"/>
      <c r="K21" s="77"/>
    </row>
    <row r="22" spans="1:11" ht="12.75" customHeight="1">
      <c r="A22" s="56">
        <v>1000207</v>
      </c>
      <c r="B22" s="212" t="s">
        <v>259</v>
      </c>
      <c r="C22" s="7" t="s">
        <v>55</v>
      </c>
      <c r="D22" s="7"/>
      <c r="E22" s="7"/>
      <c r="F22" s="200" t="e">
        <f t="shared" si="0"/>
        <v>#DIV/0!</v>
      </c>
      <c r="H22" s="53" t="s">
        <v>805</v>
      </c>
      <c r="I22" s="53">
        <f>ОРЛ!D5+ОРЛ!D6+ОРЛ!D7</f>
        <v>0</v>
      </c>
      <c r="J22" s="53">
        <f>ОРЛ!E5+ОРЛ!E6+ОРЛ!E7</f>
        <v>0</v>
      </c>
      <c r="K22" s="75" t="e">
        <f>I22/J22*100</f>
        <v>#DIV/0!</v>
      </c>
    </row>
    <row r="23" spans="1:12" ht="12.75" customHeight="1">
      <c r="A23" s="56">
        <v>1000207</v>
      </c>
      <c r="B23" s="212" t="s">
        <v>257</v>
      </c>
      <c r="C23" s="7" t="s">
        <v>56</v>
      </c>
      <c r="D23" s="7"/>
      <c r="E23" s="7"/>
      <c r="F23" s="200" t="e">
        <f t="shared" si="0"/>
        <v>#DIV/0!</v>
      </c>
      <c r="H23" s="53" t="s">
        <v>777</v>
      </c>
      <c r="I23" s="53">
        <f>ОРЛ!D8+ОРЛ!D9+ОРЛ!D11</f>
        <v>929</v>
      </c>
      <c r="J23" s="53">
        <f>ОРЛ!E8+ОРЛ!E9+ОРЛ!E11</f>
        <v>2853</v>
      </c>
      <c r="K23" s="75">
        <f>I23/J23*100</f>
        <v>32.56221521205748</v>
      </c>
      <c r="L23" s="5">
        <f>SUM(I23:I24)</f>
        <v>1822</v>
      </c>
    </row>
    <row r="24" spans="8:11" ht="12.75">
      <c r="H24" s="53" t="s">
        <v>788</v>
      </c>
      <c r="I24" s="53">
        <f>ОРЛ!D10+ОРЛ!D12+ОРЛ!D13+ОРЛ!D14+ОРЛ!D15+ОРЛ!D16+ОРЛ!D17+ОРЛ!D18+ОРЛ!D19+ОРЛ!D20</f>
        <v>893</v>
      </c>
      <c r="J24" s="53">
        <f>ОРЛ!E10+ОРЛ!E12+ОРЛ!E13+ОРЛ!E14+ОРЛ!E15+ОРЛ!E16+ОРЛ!E17+ОРЛ!E18+ОРЛ!E19+ОРЛ!E20</f>
        <v>2300</v>
      </c>
      <c r="K24" s="75">
        <f>I24/J24*100</f>
        <v>38.826086956521735</v>
      </c>
    </row>
    <row r="25" spans="8:11" ht="12.75">
      <c r="H25" s="74" t="s">
        <v>205</v>
      </c>
      <c r="I25" s="74"/>
      <c r="J25" s="74"/>
      <c r="K25" s="77"/>
    </row>
    <row r="26" spans="3:12" ht="12.75">
      <c r="C26" s="237"/>
      <c r="H26" s="53" t="s">
        <v>803</v>
      </c>
      <c r="I26" s="53">
        <f>ПСИХИЈАТРИЈА!D4+ПСИХИЈАТРИЈА!D5+ПСИХИЈАТРИЈА!D6+ПСИХИЈАТРИЈА!D8</f>
        <v>679</v>
      </c>
      <c r="J26" s="53">
        <f>ПСИХИЈАТРИЈА!E4+ПСИХИЈАТРИЈА!E5+ПСИХИЈАТРИЈА!E6+ПСИХИЈАТРИЈА!E8</f>
        <v>1460</v>
      </c>
      <c r="K26" s="75">
        <f>I26/J26*100</f>
        <v>46.50684931506849</v>
      </c>
      <c r="L26" s="5">
        <f>SUM(I26:I27)</f>
        <v>1352</v>
      </c>
    </row>
    <row r="27" spans="8:11" ht="12.75">
      <c r="H27" s="53" t="s">
        <v>788</v>
      </c>
      <c r="I27" s="53">
        <f>ПСИХИЈАТРИЈА!D7+ПСИХИЈАТРИЈА!D9+ПСИХИЈАТРИЈА!D10+ПСИХИЈАТРИЈА!D11+ПСИХИЈАТРИЈА!D12</f>
        <v>673</v>
      </c>
      <c r="J27" s="53">
        <f>ПСИХИЈАТРИЈА!E7+ПСИХИЈАТРИЈА!E9+ПСИХИЈАТРИЈА!E10+ПСИХИЈАТРИЈА!E11+ПСИХИЈАТРИЈА!E12</f>
        <v>1480</v>
      </c>
      <c r="K27" s="75">
        <f>I27/J27*100</f>
        <v>45.472972972972975</v>
      </c>
    </row>
    <row r="28" spans="8:11" ht="12.75">
      <c r="H28" s="53" t="s">
        <v>808</v>
      </c>
      <c r="I28" s="53">
        <f>ПСИХИЈАТРИЈА!D13</f>
        <v>0</v>
      </c>
      <c r="J28" s="53">
        <f>ПСИХИЈАТРИЈА!E13</f>
        <v>0</v>
      </c>
      <c r="K28" s="75" t="e">
        <f>I28/J28*100</f>
        <v>#DIV/0!</v>
      </c>
    </row>
    <row r="29" spans="8:11" ht="12.75">
      <c r="H29" s="74" t="s">
        <v>273</v>
      </c>
      <c r="I29" s="74"/>
      <c r="J29" s="74"/>
      <c r="K29" s="74"/>
    </row>
    <row r="30" spans="8:11" ht="12.75">
      <c r="H30" s="53" t="s">
        <v>803</v>
      </c>
      <c r="I30" s="53"/>
      <c r="J30" s="53"/>
      <c r="K30" s="53"/>
    </row>
    <row r="31" spans="8:11" ht="12.75">
      <c r="H31" s="53" t="s">
        <v>788</v>
      </c>
      <c r="I31" s="53"/>
      <c r="J31" s="53"/>
      <c r="K31" s="53"/>
    </row>
  </sheetData>
  <sheetProtection/>
  <printOptions/>
  <pageMargins left="0.75" right="0.75" top="0.61" bottom="0.55" header="0.5" footer="0.5"/>
  <pageSetup horizontalDpi="1200" verticalDpi="1200" orientation="portrait" paperSize="9" scale="90" r:id="rId1"/>
  <colBreaks count="1" manualBreakCount="1">
    <brk id="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3">
      <selection activeCell="C26" sqref="C26"/>
    </sheetView>
  </sheetViews>
  <sheetFormatPr defaultColWidth="9.140625" defaultRowHeight="12.75"/>
  <cols>
    <col min="1" max="1" width="9.140625" style="266" customWidth="1"/>
    <col min="2" max="2" width="9.140625" style="355" customWidth="1"/>
    <col min="3" max="3" width="49.140625" style="5" customWidth="1"/>
    <col min="4" max="5" width="10.7109375" style="5" customWidth="1"/>
    <col min="6" max="16384" width="9.140625" style="5" customWidth="1"/>
  </cols>
  <sheetData>
    <row r="1" spans="1:2" ht="15.75" customHeight="1">
      <c r="A1" s="353" t="s">
        <v>227</v>
      </c>
      <c r="B1" s="354"/>
    </row>
    <row r="2" spans="1:12" ht="15.75" customHeight="1">
      <c r="A2" s="82" t="s">
        <v>812</v>
      </c>
      <c r="D2" s="387"/>
      <c r="F2" s="194" t="s">
        <v>133</v>
      </c>
      <c r="G2" s="237"/>
      <c r="H2" s="237"/>
      <c r="I2" s="237"/>
      <c r="J2" s="237"/>
      <c r="K2" s="237"/>
      <c r="L2" s="237"/>
    </row>
    <row r="3" spans="1:12" ht="56.25" customHeight="1">
      <c r="A3" s="195" t="s">
        <v>296</v>
      </c>
      <c r="B3" s="196" t="s">
        <v>297</v>
      </c>
      <c r="C3" s="198" t="s">
        <v>43</v>
      </c>
      <c r="D3" s="195" t="s">
        <v>838</v>
      </c>
      <c r="E3" s="63" t="s">
        <v>758</v>
      </c>
      <c r="F3" s="56" t="s">
        <v>773</v>
      </c>
      <c r="G3" s="237"/>
      <c r="H3" s="6"/>
      <c r="I3" s="356"/>
      <c r="J3" s="357"/>
      <c r="K3" s="6"/>
      <c r="L3" s="237"/>
    </row>
    <row r="4" spans="1:12" ht="27.75" customHeight="1">
      <c r="A4" s="202">
        <v>1600014</v>
      </c>
      <c r="B4" s="203" t="s">
        <v>256</v>
      </c>
      <c r="C4" s="358" t="s">
        <v>769</v>
      </c>
      <c r="D4" s="360"/>
      <c r="E4" s="361"/>
      <c r="F4" s="379" t="e">
        <f>D4/E4*100</f>
        <v>#DIV/0!</v>
      </c>
      <c r="G4" s="237"/>
      <c r="H4" s="11"/>
      <c r="I4" s="237"/>
      <c r="J4" s="237"/>
      <c r="K4" s="237"/>
      <c r="L4" s="237"/>
    </row>
    <row r="5" spans="1:12" ht="24.75" customHeight="1">
      <c r="A5" s="198">
        <v>1600014</v>
      </c>
      <c r="B5" s="196" t="s">
        <v>256</v>
      </c>
      <c r="C5" s="199" t="s">
        <v>715</v>
      </c>
      <c r="D5" s="219"/>
      <c r="E5" s="219"/>
      <c r="F5" s="7" t="e">
        <f aca="true" t="shared" si="0" ref="F5:F21">D5/E5*100</f>
        <v>#DIV/0!</v>
      </c>
      <c r="G5" s="237"/>
      <c r="H5" s="359"/>
      <c r="I5" s="237"/>
      <c r="J5" s="237"/>
      <c r="K5" s="237"/>
      <c r="L5" s="237"/>
    </row>
    <row r="6" spans="1:12" ht="24.75" customHeight="1">
      <c r="A6" s="198">
        <v>1600014</v>
      </c>
      <c r="B6" s="196" t="s">
        <v>256</v>
      </c>
      <c r="C6" s="199" t="s">
        <v>716</v>
      </c>
      <c r="D6" s="219"/>
      <c r="E6" s="219"/>
      <c r="F6" s="7" t="e">
        <f t="shared" si="0"/>
        <v>#DIV/0!</v>
      </c>
      <c r="G6" s="237"/>
      <c r="H6" s="237"/>
      <c r="I6" s="237"/>
      <c r="J6" s="237"/>
      <c r="K6" s="237"/>
      <c r="L6" s="237"/>
    </row>
    <row r="7" spans="1:6" ht="24.75" customHeight="1">
      <c r="A7" s="198">
        <v>1600014</v>
      </c>
      <c r="B7" s="196" t="s">
        <v>256</v>
      </c>
      <c r="C7" s="199" t="s">
        <v>717</v>
      </c>
      <c r="D7" s="219"/>
      <c r="E7" s="219"/>
      <c r="F7" s="7" t="e">
        <f t="shared" si="0"/>
        <v>#DIV/0!</v>
      </c>
    </row>
    <row r="8" spans="1:6" ht="24.75" customHeight="1">
      <c r="A8" s="198">
        <v>1600014</v>
      </c>
      <c r="B8" s="196" t="s">
        <v>256</v>
      </c>
      <c r="C8" s="199" t="s">
        <v>339</v>
      </c>
      <c r="D8" s="41"/>
      <c r="E8" s="41"/>
      <c r="F8" s="7" t="e">
        <f t="shared" si="0"/>
        <v>#DIV/0!</v>
      </c>
    </row>
    <row r="9" spans="1:6" ht="12.75" customHeight="1">
      <c r="A9" s="198">
        <v>1600014</v>
      </c>
      <c r="B9" s="196" t="s">
        <v>259</v>
      </c>
      <c r="C9" s="199" t="s">
        <v>78</v>
      </c>
      <c r="D9" s="219">
        <v>2889</v>
      </c>
      <c r="E9" s="219">
        <v>3700</v>
      </c>
      <c r="F9" s="200">
        <f t="shared" si="0"/>
        <v>78.08108108108108</v>
      </c>
    </row>
    <row r="10" spans="1:6" ht="13.5" customHeight="1">
      <c r="A10" s="198">
        <v>1600014</v>
      </c>
      <c r="B10" s="196" t="s">
        <v>255</v>
      </c>
      <c r="C10" s="199" t="s">
        <v>112</v>
      </c>
      <c r="D10" s="219">
        <v>1770</v>
      </c>
      <c r="E10" s="219">
        <v>2900</v>
      </c>
      <c r="F10" s="200">
        <f t="shared" si="0"/>
        <v>61.03448275862069</v>
      </c>
    </row>
    <row r="11" spans="1:6" ht="12.75" customHeight="1">
      <c r="A11" s="198">
        <v>1200056</v>
      </c>
      <c r="B11" s="196"/>
      <c r="C11" s="205" t="s">
        <v>728</v>
      </c>
      <c r="D11" s="7"/>
      <c r="E11" s="7">
        <v>100</v>
      </c>
      <c r="F11" s="200">
        <f t="shared" si="0"/>
        <v>0</v>
      </c>
    </row>
    <row r="12" spans="1:6" ht="12.75" customHeight="1">
      <c r="A12" s="198">
        <v>1200055</v>
      </c>
      <c r="B12" s="196"/>
      <c r="C12" s="205" t="s">
        <v>727</v>
      </c>
      <c r="D12" s="7"/>
      <c r="E12" s="219"/>
      <c r="F12" s="200" t="e">
        <f t="shared" si="0"/>
        <v>#DIV/0!</v>
      </c>
    </row>
    <row r="13" spans="1:6" ht="12.75" customHeight="1">
      <c r="A13" s="198" t="s">
        <v>79</v>
      </c>
      <c r="B13" s="196"/>
      <c r="C13" s="199" t="s">
        <v>166</v>
      </c>
      <c r="D13" s="219">
        <v>65</v>
      </c>
      <c r="E13" s="219">
        <v>150</v>
      </c>
      <c r="F13" s="200">
        <f t="shared" si="0"/>
        <v>43.333333333333336</v>
      </c>
    </row>
    <row r="14" spans="1:6" ht="12.75" customHeight="1">
      <c r="A14" s="198" t="s">
        <v>80</v>
      </c>
      <c r="B14" s="196"/>
      <c r="C14" s="199" t="s">
        <v>167</v>
      </c>
      <c r="D14" s="219">
        <v>9</v>
      </c>
      <c r="E14" s="219">
        <v>10</v>
      </c>
      <c r="F14" s="200">
        <f t="shared" si="0"/>
        <v>90</v>
      </c>
    </row>
    <row r="15" spans="1:6" ht="12.75" customHeight="1">
      <c r="A15" s="198" t="s">
        <v>81</v>
      </c>
      <c r="B15" s="196"/>
      <c r="C15" s="199" t="s">
        <v>168</v>
      </c>
      <c r="D15" s="219">
        <v>3</v>
      </c>
      <c r="E15" s="219"/>
      <c r="F15" s="200" t="e">
        <f t="shared" si="0"/>
        <v>#DIV/0!</v>
      </c>
    </row>
    <row r="16" spans="1:6" ht="12.75" customHeight="1">
      <c r="A16" s="198" t="s">
        <v>82</v>
      </c>
      <c r="B16" s="196"/>
      <c r="C16" s="199" t="s">
        <v>169</v>
      </c>
      <c r="D16" s="219">
        <v>39</v>
      </c>
      <c r="E16" s="219">
        <v>40</v>
      </c>
      <c r="F16" s="200">
        <f t="shared" si="0"/>
        <v>97.5</v>
      </c>
    </row>
    <row r="17" spans="1:6" ht="12.75" customHeight="1">
      <c r="A17" s="198" t="s">
        <v>83</v>
      </c>
      <c r="B17" s="196"/>
      <c r="C17" s="199" t="s">
        <v>170</v>
      </c>
      <c r="D17" s="219">
        <v>8</v>
      </c>
      <c r="E17" s="219">
        <v>20</v>
      </c>
      <c r="F17" s="200">
        <f t="shared" si="0"/>
        <v>40</v>
      </c>
    </row>
    <row r="18" spans="1:6" ht="12.75" customHeight="1">
      <c r="A18" s="198" t="s">
        <v>84</v>
      </c>
      <c r="B18" s="196"/>
      <c r="C18" s="199" t="s">
        <v>155</v>
      </c>
      <c r="D18" s="219">
        <v>29</v>
      </c>
      <c r="E18" s="219">
        <v>24</v>
      </c>
      <c r="F18" s="200">
        <f t="shared" si="0"/>
        <v>120.83333333333333</v>
      </c>
    </row>
    <row r="19" spans="1:6" ht="12.75" customHeight="1">
      <c r="A19" s="198" t="s">
        <v>85</v>
      </c>
      <c r="B19" s="196"/>
      <c r="C19" s="199" t="s">
        <v>156</v>
      </c>
      <c r="D19" s="219">
        <v>3310</v>
      </c>
      <c r="E19" s="219">
        <v>4420</v>
      </c>
      <c r="F19" s="200">
        <f t="shared" si="0"/>
        <v>74.8868778280543</v>
      </c>
    </row>
    <row r="20" spans="1:6" ht="12.75" customHeight="1">
      <c r="A20" s="198" t="s">
        <v>86</v>
      </c>
      <c r="B20" s="196"/>
      <c r="C20" s="199" t="s">
        <v>154</v>
      </c>
      <c r="D20" s="219">
        <v>35</v>
      </c>
      <c r="E20" s="219">
        <v>60</v>
      </c>
      <c r="F20" s="200">
        <f t="shared" si="0"/>
        <v>58.333333333333336</v>
      </c>
    </row>
    <row r="21" spans="1:6" ht="12.75" customHeight="1">
      <c r="A21" s="198" t="s">
        <v>87</v>
      </c>
      <c r="B21" s="196"/>
      <c r="C21" s="199" t="s">
        <v>171</v>
      </c>
      <c r="D21" s="219"/>
      <c r="E21" s="219"/>
      <c r="F21" s="200" t="e">
        <f t="shared" si="0"/>
        <v>#DIV/0!</v>
      </c>
    </row>
    <row r="22" spans="1:2" ht="34.5" customHeight="1">
      <c r="A22" s="5"/>
      <c r="B22" s="193"/>
    </row>
    <row r="23" spans="1:5" ht="12.75" customHeight="1">
      <c r="A23" s="588" t="s">
        <v>0</v>
      </c>
      <c r="B23" s="588"/>
      <c r="C23" s="588"/>
      <c r="D23" s="588"/>
      <c r="E23" s="588"/>
    </row>
    <row r="24" spans="1:5" ht="12.75">
      <c r="A24" s="588"/>
      <c r="B24" s="588"/>
      <c r="C24" s="588"/>
      <c r="D24" s="588"/>
      <c r="E24" s="588"/>
    </row>
    <row r="25" spans="1:2" ht="12.75">
      <c r="A25" s="5"/>
      <c r="B25" s="193"/>
    </row>
    <row r="26" spans="1:2" ht="12.75">
      <c r="A26" s="5"/>
      <c r="B26" s="193"/>
    </row>
    <row r="27" spans="1:2" ht="12.75">
      <c r="A27" s="5"/>
      <c r="B27" s="193"/>
    </row>
    <row r="28" spans="1:2" ht="12.75">
      <c r="A28" s="5"/>
      <c r="B28" s="193"/>
    </row>
    <row r="29" spans="1:2" ht="12.75">
      <c r="A29" s="5"/>
      <c r="B29" s="193"/>
    </row>
    <row r="30" spans="1:2" ht="12.75">
      <c r="A30" s="5"/>
      <c r="B30" s="193"/>
    </row>
    <row r="31" spans="1:2" ht="12.75">
      <c r="A31" s="5"/>
      <c r="B31" s="193"/>
    </row>
    <row r="32" spans="1:2" ht="12.75">
      <c r="A32" s="5"/>
      <c r="B32" s="193"/>
    </row>
    <row r="33" spans="1:2" ht="12.75">
      <c r="A33" s="5"/>
      <c r="B33" s="193"/>
    </row>
    <row r="34" spans="1:2" ht="12.75">
      <c r="A34" s="5"/>
      <c r="B34" s="193"/>
    </row>
    <row r="35" spans="1:2" ht="12.75">
      <c r="A35" s="5"/>
      <c r="B35" s="193"/>
    </row>
    <row r="36" spans="1:2" ht="12.75">
      <c r="A36" s="5"/>
      <c r="B36" s="193"/>
    </row>
    <row r="37" spans="1:2" ht="12.75">
      <c r="A37" s="5"/>
      <c r="B37" s="193"/>
    </row>
    <row r="38" spans="1:2" ht="12.75">
      <c r="A38" s="5"/>
      <c r="B38" s="193"/>
    </row>
  </sheetData>
  <sheetProtection/>
  <mergeCells count="1">
    <mergeCell ref="A23:E24"/>
  </mergeCells>
  <printOptions/>
  <pageMargins left="0.75" right="0.75" top="1" bottom="1" header="0.5" footer="0.5"/>
  <pageSetup horizontalDpi="1200" verticalDpi="1200" orientation="portrait" paperSize="9" scale="89" r:id="rId1"/>
  <colBreaks count="1" manualBreakCount="1">
    <brk id="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9.140625" style="5" customWidth="1"/>
    <col min="2" max="2" width="8.140625" style="193" customWidth="1"/>
    <col min="3" max="3" width="49.140625" style="5" customWidth="1"/>
    <col min="4" max="4" width="9.7109375" style="5" customWidth="1"/>
    <col min="5" max="5" width="9.140625" style="5" customWidth="1"/>
    <col min="6" max="16384" width="9.140625" style="5" customWidth="1"/>
  </cols>
  <sheetData>
    <row r="1" spans="1:2" ht="12.75">
      <c r="A1" s="10" t="s">
        <v>228</v>
      </c>
      <c r="B1" s="192"/>
    </row>
    <row r="2" spans="1:12" ht="12.75">
      <c r="A2" s="82" t="s">
        <v>812</v>
      </c>
      <c r="D2" s="387"/>
      <c r="F2" s="194" t="s">
        <v>134</v>
      </c>
      <c r="H2" s="237"/>
      <c r="I2" s="237"/>
      <c r="J2" s="237"/>
      <c r="K2" s="237"/>
      <c r="L2" s="237"/>
    </row>
    <row r="3" spans="1:12" ht="50.25" customHeight="1">
      <c r="A3" s="195" t="s">
        <v>296</v>
      </c>
      <c r="B3" s="196" t="s">
        <v>297</v>
      </c>
      <c r="C3" s="198" t="s">
        <v>43</v>
      </c>
      <c r="D3" s="195" t="s">
        <v>838</v>
      </c>
      <c r="E3" s="63" t="s">
        <v>758</v>
      </c>
      <c r="F3" s="56" t="s">
        <v>773</v>
      </c>
      <c r="H3" s="6"/>
      <c r="I3" s="356"/>
      <c r="J3" s="357"/>
      <c r="K3" s="6"/>
      <c r="L3" s="237"/>
    </row>
    <row r="4" spans="1:12" ht="12.75">
      <c r="A4" s="202">
        <v>1800010</v>
      </c>
      <c r="B4" s="362" t="s">
        <v>256</v>
      </c>
      <c r="C4" s="204" t="s">
        <v>770</v>
      </c>
      <c r="D4" s="50"/>
      <c r="E4" s="50"/>
      <c r="F4" s="379" t="e">
        <f>D4/E4*100</f>
        <v>#DIV/0!</v>
      </c>
      <c r="H4" s="11"/>
      <c r="I4" s="237"/>
      <c r="J4" s="237"/>
      <c r="K4" s="237"/>
      <c r="L4" s="237"/>
    </row>
    <row r="5" spans="1:12" ht="26.25" customHeight="1">
      <c r="A5" s="198">
        <v>1800010</v>
      </c>
      <c r="B5" s="272" t="s">
        <v>256</v>
      </c>
      <c r="C5" s="199" t="s">
        <v>714</v>
      </c>
      <c r="D5" s="13"/>
      <c r="E5" s="13"/>
      <c r="F5" s="7" t="e">
        <f aca="true" t="shared" si="0" ref="F5:F35">D5/E5*100</f>
        <v>#DIV/0!</v>
      </c>
      <c r="H5" s="359"/>
      <c r="I5" s="237"/>
      <c r="J5" s="237"/>
      <c r="K5" s="237"/>
      <c r="L5" s="237"/>
    </row>
    <row r="6" spans="1:12" ht="25.5">
      <c r="A6" s="198">
        <v>1800010</v>
      </c>
      <c r="B6" s="272" t="s">
        <v>256</v>
      </c>
      <c r="C6" s="199" t="s">
        <v>678</v>
      </c>
      <c r="D6" s="13"/>
      <c r="E6" s="13"/>
      <c r="F6" s="200" t="e">
        <f t="shared" si="0"/>
        <v>#DIV/0!</v>
      </c>
      <c r="H6" s="237"/>
      <c r="I6" s="237"/>
      <c r="J6" s="237"/>
      <c r="K6" s="237"/>
      <c r="L6" s="237"/>
    </row>
    <row r="7" spans="1:6" ht="25.5">
      <c r="A7" s="198">
        <v>1800010</v>
      </c>
      <c r="B7" s="272" t="s">
        <v>256</v>
      </c>
      <c r="C7" s="199" t="s">
        <v>679</v>
      </c>
      <c r="D7" s="16"/>
      <c r="E7" s="16"/>
      <c r="F7" s="200" t="e">
        <f t="shared" si="0"/>
        <v>#DIV/0!</v>
      </c>
    </row>
    <row r="8" spans="1:6" ht="12.75">
      <c r="A8" s="198">
        <v>1800010</v>
      </c>
      <c r="B8" s="272" t="s">
        <v>259</v>
      </c>
      <c r="C8" s="199" t="s">
        <v>88</v>
      </c>
      <c r="D8" s="394">
        <v>3676</v>
      </c>
      <c r="E8" s="7">
        <v>4000</v>
      </c>
      <c r="F8" s="200">
        <f t="shared" si="0"/>
        <v>91.9</v>
      </c>
    </row>
    <row r="9" spans="1:6" ht="12.75">
      <c r="A9" s="278">
        <v>1800010</v>
      </c>
      <c r="B9" s="272" t="s">
        <v>255</v>
      </c>
      <c r="C9" s="199" t="s">
        <v>112</v>
      </c>
      <c r="D9" s="394">
        <v>1787</v>
      </c>
      <c r="E9" s="7">
        <v>2500</v>
      </c>
      <c r="F9" s="200">
        <f t="shared" si="0"/>
        <v>71.48</v>
      </c>
    </row>
    <row r="10" spans="1:6" ht="12.75">
      <c r="A10" s="198">
        <v>1200056</v>
      </c>
      <c r="B10" s="196"/>
      <c r="C10" s="205" t="s">
        <v>728</v>
      </c>
      <c r="D10" s="393"/>
      <c r="E10" s="7"/>
      <c r="F10" s="200" t="e">
        <f t="shared" si="0"/>
        <v>#DIV/0!</v>
      </c>
    </row>
    <row r="11" spans="1:6" ht="12.75">
      <c r="A11" s="278">
        <v>1800011</v>
      </c>
      <c r="B11" s="272"/>
      <c r="C11" s="199" t="s">
        <v>746</v>
      </c>
      <c r="D11" s="394"/>
      <c r="E11" s="7"/>
      <c r="F11" s="200" t="e">
        <f t="shared" si="0"/>
        <v>#DIV/0!</v>
      </c>
    </row>
    <row r="12" spans="1:6" ht="12.75">
      <c r="A12" s="278">
        <v>1200055</v>
      </c>
      <c r="B12" s="272"/>
      <c r="C12" s="205" t="s">
        <v>727</v>
      </c>
      <c r="D12" s="394"/>
      <c r="E12" s="7"/>
      <c r="F12" s="200" t="e">
        <f t="shared" si="0"/>
        <v>#DIV/0!</v>
      </c>
    </row>
    <row r="13" spans="1:6" ht="38.25">
      <c r="A13" s="278">
        <v>2200067</v>
      </c>
      <c r="B13" s="272"/>
      <c r="C13" s="205" t="s">
        <v>760</v>
      </c>
      <c r="D13" s="394"/>
      <c r="E13" s="7"/>
      <c r="F13" s="200" t="e">
        <f t="shared" si="0"/>
        <v>#DIV/0!</v>
      </c>
    </row>
    <row r="14" spans="1:6" ht="12.75">
      <c r="A14" s="363">
        <v>1800101</v>
      </c>
      <c r="B14" s="272"/>
      <c r="C14" s="199" t="s">
        <v>299</v>
      </c>
      <c r="D14" s="394">
        <v>564</v>
      </c>
      <c r="E14" s="7">
        <v>450</v>
      </c>
      <c r="F14" s="200">
        <f t="shared" si="0"/>
        <v>125.33333333333334</v>
      </c>
    </row>
    <row r="15" spans="1:6" ht="12.75">
      <c r="A15" s="363">
        <v>1800119</v>
      </c>
      <c r="B15" s="272"/>
      <c r="C15" s="199" t="s">
        <v>300</v>
      </c>
      <c r="D15" s="394">
        <v>7943</v>
      </c>
      <c r="E15" s="7">
        <v>13700</v>
      </c>
      <c r="F15" s="200">
        <f t="shared" si="0"/>
        <v>57.97810218978102</v>
      </c>
    </row>
    <row r="16" spans="1:6" ht="15" customHeight="1">
      <c r="A16" s="363">
        <v>1800127</v>
      </c>
      <c r="B16" s="272"/>
      <c r="C16" s="199" t="s">
        <v>301</v>
      </c>
      <c r="D16" s="394">
        <v>4273</v>
      </c>
      <c r="E16" s="7">
        <v>7700</v>
      </c>
      <c r="F16" s="200">
        <f t="shared" si="0"/>
        <v>55.493506493506494</v>
      </c>
    </row>
    <row r="17" spans="1:6" ht="12.75">
      <c r="A17" s="363">
        <v>1800135</v>
      </c>
      <c r="B17" s="272"/>
      <c r="C17" s="199" t="s">
        <v>302</v>
      </c>
      <c r="D17" s="394">
        <v>564</v>
      </c>
      <c r="E17" s="7">
        <v>1850</v>
      </c>
      <c r="F17" s="200">
        <f t="shared" si="0"/>
        <v>30.486486486486484</v>
      </c>
    </row>
    <row r="18" spans="1:6" ht="12.75">
      <c r="A18" s="363">
        <v>1800143</v>
      </c>
      <c r="B18" s="272"/>
      <c r="C18" s="199" t="s">
        <v>303</v>
      </c>
      <c r="D18" s="394">
        <v>971</v>
      </c>
      <c r="E18" s="7">
        <v>2510</v>
      </c>
      <c r="F18" s="200">
        <f t="shared" si="0"/>
        <v>38.68525896414343</v>
      </c>
    </row>
    <row r="19" spans="1:6" ht="17.25" customHeight="1">
      <c r="A19" s="363">
        <v>1800150</v>
      </c>
      <c r="B19" s="272"/>
      <c r="C19" s="199" t="s">
        <v>304</v>
      </c>
      <c r="D19" s="394"/>
      <c r="E19" s="7"/>
      <c r="F19" s="200" t="e">
        <f t="shared" si="0"/>
        <v>#DIV/0!</v>
      </c>
    </row>
    <row r="20" spans="1:6" ht="12.75">
      <c r="A20" s="363">
        <v>1800168</v>
      </c>
      <c r="B20" s="272"/>
      <c r="C20" s="199" t="s">
        <v>305</v>
      </c>
      <c r="D20" s="394">
        <v>1877</v>
      </c>
      <c r="E20" s="7">
        <v>5610</v>
      </c>
      <c r="F20" s="200">
        <f t="shared" si="0"/>
        <v>33.45811051693405</v>
      </c>
    </row>
    <row r="21" spans="1:6" ht="12.75">
      <c r="A21" s="363" t="s">
        <v>89</v>
      </c>
      <c r="B21" s="272"/>
      <c r="C21" s="199" t="s">
        <v>306</v>
      </c>
      <c r="D21" s="394">
        <v>454</v>
      </c>
      <c r="E21" s="7">
        <v>1310</v>
      </c>
      <c r="F21" s="200">
        <f t="shared" si="0"/>
        <v>34.65648854961832</v>
      </c>
    </row>
    <row r="22" spans="1:6" ht="12.75">
      <c r="A22" s="363" t="s">
        <v>90</v>
      </c>
      <c r="B22" s="272"/>
      <c r="C22" s="199" t="s">
        <v>307</v>
      </c>
      <c r="D22" s="394">
        <v>2459</v>
      </c>
      <c r="E22" s="7">
        <v>2500</v>
      </c>
      <c r="F22" s="200">
        <f t="shared" si="0"/>
        <v>98.36</v>
      </c>
    </row>
    <row r="23" spans="1:6" ht="12.75">
      <c r="A23" s="363">
        <v>1800176</v>
      </c>
      <c r="B23" s="272"/>
      <c r="C23" s="199" t="s">
        <v>308</v>
      </c>
      <c r="D23" s="394"/>
      <c r="E23" s="7"/>
      <c r="F23" s="200" t="e">
        <f t="shared" si="0"/>
        <v>#DIV/0!</v>
      </c>
    </row>
    <row r="24" spans="1:6" ht="12.75">
      <c r="A24" s="363" t="s">
        <v>91</v>
      </c>
      <c r="B24" s="272"/>
      <c r="C24" s="199" t="s">
        <v>115</v>
      </c>
      <c r="D24" s="394">
        <v>14012</v>
      </c>
      <c r="E24" s="7">
        <v>23700</v>
      </c>
      <c r="F24" s="200">
        <f t="shared" si="0"/>
        <v>59.122362869198305</v>
      </c>
    </row>
    <row r="25" spans="1:6" ht="12.75">
      <c r="A25" s="278">
        <v>1800052</v>
      </c>
      <c r="B25" s="272"/>
      <c r="C25" s="199" t="s">
        <v>747</v>
      </c>
      <c r="D25" s="394"/>
      <c r="E25" s="7"/>
      <c r="F25" s="200" t="e">
        <f t="shared" si="0"/>
        <v>#DIV/0!</v>
      </c>
    </row>
    <row r="26" spans="1:6" ht="15.75" customHeight="1">
      <c r="A26" s="363" t="s">
        <v>92</v>
      </c>
      <c r="B26" s="272"/>
      <c r="C26" s="199" t="s">
        <v>310</v>
      </c>
      <c r="D26" s="394"/>
      <c r="E26" s="7"/>
      <c r="F26" s="200" t="e">
        <f t="shared" si="0"/>
        <v>#DIV/0!</v>
      </c>
    </row>
    <row r="27" spans="1:6" ht="15.75" customHeight="1">
      <c r="A27" s="363">
        <v>1800184</v>
      </c>
      <c r="B27" s="272"/>
      <c r="C27" s="199" t="s">
        <v>311</v>
      </c>
      <c r="D27" s="394"/>
      <c r="E27" s="7"/>
      <c r="F27" s="200" t="e">
        <f t="shared" si="0"/>
        <v>#DIV/0!</v>
      </c>
    </row>
    <row r="28" spans="1:6" ht="12.75" customHeight="1">
      <c r="A28" s="363">
        <v>1800192</v>
      </c>
      <c r="B28" s="272"/>
      <c r="C28" s="199" t="s">
        <v>312</v>
      </c>
      <c r="D28" s="394"/>
      <c r="E28" s="7"/>
      <c r="F28" s="200" t="e">
        <f t="shared" si="0"/>
        <v>#DIV/0!</v>
      </c>
    </row>
    <row r="29" spans="1:6" ht="12.75">
      <c r="A29" s="363">
        <v>1800200</v>
      </c>
      <c r="B29" s="272"/>
      <c r="C29" s="199" t="s">
        <v>314</v>
      </c>
      <c r="D29" s="394">
        <v>2038</v>
      </c>
      <c r="E29" s="7">
        <v>4000</v>
      </c>
      <c r="F29" s="200">
        <f t="shared" si="0"/>
        <v>50.949999999999996</v>
      </c>
    </row>
    <row r="30" spans="1:6" ht="12.75">
      <c r="A30" s="363">
        <v>1800218</v>
      </c>
      <c r="B30" s="272"/>
      <c r="C30" s="199" t="s">
        <v>315</v>
      </c>
      <c r="D30" s="394">
        <v>912</v>
      </c>
      <c r="E30" s="7">
        <v>3700</v>
      </c>
      <c r="F30" s="200">
        <f t="shared" si="0"/>
        <v>24.64864864864865</v>
      </c>
    </row>
    <row r="31" spans="1:6" ht="12.75">
      <c r="A31" s="363">
        <v>1800226</v>
      </c>
      <c r="B31" s="272"/>
      <c r="C31" s="199" t="s">
        <v>316</v>
      </c>
      <c r="D31" s="394">
        <v>292</v>
      </c>
      <c r="E31" s="7">
        <v>750</v>
      </c>
      <c r="F31" s="200">
        <f t="shared" si="0"/>
        <v>38.93333333333333</v>
      </c>
    </row>
    <row r="32" spans="1:6" ht="12.75">
      <c r="A32" s="363" t="s">
        <v>93</v>
      </c>
      <c r="B32" s="272"/>
      <c r="C32" s="199" t="s">
        <v>313</v>
      </c>
      <c r="D32" s="394">
        <v>6104</v>
      </c>
      <c r="E32" s="7">
        <v>11200</v>
      </c>
      <c r="F32" s="200">
        <f t="shared" si="0"/>
        <v>54.50000000000001</v>
      </c>
    </row>
    <row r="33" spans="1:6" ht="13.5" customHeight="1">
      <c r="A33" s="363">
        <v>1800093</v>
      </c>
      <c r="B33" s="272"/>
      <c r="C33" s="199" t="s">
        <v>309</v>
      </c>
      <c r="D33" s="394">
        <v>5035</v>
      </c>
      <c r="E33" s="7">
        <v>7500</v>
      </c>
      <c r="F33" s="200">
        <f t="shared" si="0"/>
        <v>67.13333333333334</v>
      </c>
    </row>
    <row r="34" spans="1:6" ht="25.5">
      <c r="A34" s="278">
        <v>1000165</v>
      </c>
      <c r="B34" s="272"/>
      <c r="C34" s="199" t="s">
        <v>139</v>
      </c>
      <c r="D34" s="394"/>
      <c r="E34" s="7"/>
      <c r="F34" s="200" t="e">
        <f t="shared" si="0"/>
        <v>#DIV/0!</v>
      </c>
    </row>
    <row r="35" spans="1:6" ht="25.5">
      <c r="A35" s="343"/>
      <c r="B35" s="344"/>
      <c r="C35" s="309" t="s">
        <v>290</v>
      </c>
      <c r="D35" s="310">
        <v>1594</v>
      </c>
      <c r="E35" s="310">
        <v>3500</v>
      </c>
      <c r="F35" s="311">
        <f t="shared" si="0"/>
        <v>45.54285714285714</v>
      </c>
    </row>
    <row r="37" spans="1:5" ht="12.75">
      <c r="A37" s="589" t="s">
        <v>677</v>
      </c>
      <c r="B37" s="588"/>
      <c r="C37" s="588"/>
      <c r="D37" s="588"/>
      <c r="E37" s="588"/>
    </row>
  </sheetData>
  <sheetProtection/>
  <mergeCells count="1">
    <mergeCell ref="A37:E37"/>
  </mergeCells>
  <printOptions/>
  <pageMargins left="0.75" right="0.75" top="1" bottom="1" header="0.5" footer="0.5"/>
  <pageSetup horizontalDpi="600" verticalDpi="600" orientation="portrait" scale="90" r:id="rId1"/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9.140625" style="5" customWidth="1"/>
    <col min="2" max="2" width="9.140625" style="193" customWidth="1"/>
    <col min="3" max="3" width="49.140625" style="5" customWidth="1"/>
    <col min="4" max="4" width="10.28125" style="5" customWidth="1"/>
    <col min="5" max="7" width="9.140625" style="5" customWidth="1"/>
    <col min="8" max="8" width="28.57421875" style="5" customWidth="1"/>
    <col min="9" max="16384" width="9.140625" style="5" customWidth="1"/>
  </cols>
  <sheetData>
    <row r="1" spans="1:2" ht="12.75">
      <c r="A1" s="10" t="s">
        <v>229</v>
      </c>
      <c r="B1" s="192"/>
    </row>
    <row r="2" spans="1:11" ht="12.75">
      <c r="A2" s="82" t="s">
        <v>812</v>
      </c>
      <c r="D2" s="387"/>
      <c r="F2" s="194" t="s">
        <v>135</v>
      </c>
      <c r="H2" s="237"/>
      <c r="I2" s="237"/>
      <c r="J2" s="237"/>
      <c r="K2" s="237"/>
    </row>
    <row r="3" spans="1:11" ht="48" customHeight="1">
      <c r="A3" s="195" t="s">
        <v>296</v>
      </c>
      <c r="B3" s="196" t="s">
        <v>297</v>
      </c>
      <c r="C3" s="198" t="s">
        <v>43</v>
      </c>
      <c r="D3" s="195" t="s">
        <v>838</v>
      </c>
      <c r="E3" s="63" t="s">
        <v>757</v>
      </c>
      <c r="F3" s="56" t="s">
        <v>773</v>
      </c>
      <c r="H3" s="6"/>
      <c r="I3" s="356"/>
      <c r="J3" s="357"/>
      <c r="K3" s="6"/>
    </row>
    <row r="4" spans="1:11" ht="12.75">
      <c r="A4" s="364">
        <v>1700012</v>
      </c>
      <c r="B4" s="362" t="s">
        <v>256</v>
      </c>
      <c r="C4" s="204" t="s">
        <v>771</v>
      </c>
      <c r="D4" s="50"/>
      <c r="E4" s="50"/>
      <c r="F4" s="379" t="e">
        <f>D4/E4*100</f>
        <v>#DIV/0!</v>
      </c>
      <c r="H4" s="11"/>
      <c r="I4" s="237"/>
      <c r="J4" s="237"/>
      <c r="K4" s="237"/>
    </row>
    <row r="5" spans="1:11" ht="25.5">
      <c r="A5" s="278">
        <v>1700012</v>
      </c>
      <c r="B5" s="272" t="s">
        <v>256</v>
      </c>
      <c r="C5" s="199" t="s">
        <v>718</v>
      </c>
      <c r="D5" s="53"/>
      <c r="E5" s="53"/>
      <c r="F5" s="7" t="e">
        <f aca="true" t="shared" si="0" ref="F5:F20">D5/E5*100</f>
        <v>#DIV/0!</v>
      </c>
      <c r="H5" s="11"/>
      <c r="I5" s="237"/>
      <c r="J5" s="237"/>
      <c r="K5" s="237"/>
    </row>
    <row r="6" spans="1:11" ht="24.75" customHeight="1">
      <c r="A6" s="278">
        <v>1700012</v>
      </c>
      <c r="B6" s="272" t="s">
        <v>256</v>
      </c>
      <c r="C6" s="199" t="s">
        <v>1</v>
      </c>
      <c r="D6" s="13"/>
      <c r="E6" s="13"/>
      <c r="F6" s="7" t="e">
        <f t="shared" si="0"/>
        <v>#DIV/0!</v>
      </c>
      <c r="H6" s="11"/>
      <c r="I6" s="237"/>
      <c r="J6" s="237"/>
      <c r="K6" s="237"/>
    </row>
    <row r="7" spans="1:11" ht="24.75" customHeight="1">
      <c r="A7" s="278">
        <v>1700012</v>
      </c>
      <c r="B7" s="272" t="s">
        <v>256</v>
      </c>
      <c r="C7" s="199" t="s">
        <v>2</v>
      </c>
      <c r="D7" s="13"/>
      <c r="E7" s="13"/>
      <c r="F7" s="7" t="e">
        <f t="shared" si="0"/>
        <v>#DIV/0!</v>
      </c>
      <c r="H7" s="359"/>
      <c r="I7" s="237"/>
      <c r="J7" s="237"/>
      <c r="K7" s="237"/>
    </row>
    <row r="8" spans="1:11" ht="12.75">
      <c r="A8" s="278">
        <v>1700012</v>
      </c>
      <c r="B8" s="272" t="s">
        <v>259</v>
      </c>
      <c r="C8" s="199" t="s">
        <v>754</v>
      </c>
      <c r="D8" s="7">
        <v>695</v>
      </c>
      <c r="E8" s="7">
        <v>1800</v>
      </c>
      <c r="F8" s="200">
        <f t="shared" si="0"/>
        <v>38.611111111111114</v>
      </c>
      <c r="H8" s="237"/>
      <c r="I8" s="237"/>
      <c r="J8" s="237"/>
      <c r="K8" s="237"/>
    </row>
    <row r="9" spans="1:6" ht="12.75">
      <c r="A9" s="278">
        <v>1700012</v>
      </c>
      <c r="B9" s="272" t="s">
        <v>255</v>
      </c>
      <c r="C9" s="199" t="s">
        <v>112</v>
      </c>
      <c r="D9" s="7">
        <v>234</v>
      </c>
      <c r="E9" s="7">
        <v>1050</v>
      </c>
      <c r="F9" s="200">
        <f t="shared" si="0"/>
        <v>22.285714285714285</v>
      </c>
    </row>
    <row r="10" spans="1:6" ht="12.75">
      <c r="A10" s="198">
        <v>1200056</v>
      </c>
      <c r="B10" s="196"/>
      <c r="C10" s="205" t="s">
        <v>728</v>
      </c>
      <c r="D10" s="7">
        <v>50</v>
      </c>
      <c r="E10" s="7">
        <v>100</v>
      </c>
      <c r="F10" s="200">
        <f t="shared" si="0"/>
        <v>50</v>
      </c>
    </row>
    <row r="11" spans="1:6" ht="12.75">
      <c r="A11" s="278">
        <v>1200055</v>
      </c>
      <c r="B11" s="272"/>
      <c r="C11" s="205" t="s">
        <v>727</v>
      </c>
      <c r="D11" s="7"/>
      <c r="E11" s="7">
        <v>3</v>
      </c>
      <c r="F11" s="200">
        <f t="shared" si="0"/>
        <v>0</v>
      </c>
    </row>
    <row r="12" spans="1:6" ht="12.75" customHeight="1">
      <c r="A12" s="278" t="s">
        <v>95</v>
      </c>
      <c r="B12" s="272"/>
      <c r="C12" s="199" t="s">
        <v>94</v>
      </c>
      <c r="D12" s="7">
        <v>257</v>
      </c>
      <c r="E12" s="7">
        <v>800</v>
      </c>
      <c r="F12" s="200">
        <f t="shared" si="0"/>
        <v>32.125</v>
      </c>
    </row>
    <row r="13" spans="1:6" ht="12.75" customHeight="1">
      <c r="A13" s="278" t="s">
        <v>96</v>
      </c>
      <c r="B13" s="272"/>
      <c r="C13" s="199" t="s">
        <v>41</v>
      </c>
      <c r="D13" s="7"/>
      <c r="E13" s="7"/>
      <c r="F13" s="200" t="e">
        <f t="shared" si="0"/>
        <v>#DIV/0!</v>
      </c>
    </row>
    <row r="14" spans="1:6" ht="12.75" customHeight="1">
      <c r="A14" s="278" t="s">
        <v>98</v>
      </c>
      <c r="B14" s="272"/>
      <c r="C14" s="199" t="s">
        <v>97</v>
      </c>
      <c r="D14" s="7">
        <v>102</v>
      </c>
      <c r="E14" s="7">
        <v>170</v>
      </c>
      <c r="F14" s="200">
        <f t="shared" si="0"/>
        <v>60</v>
      </c>
    </row>
    <row r="15" spans="1:6" ht="12.75" customHeight="1">
      <c r="A15" s="198" t="s">
        <v>99</v>
      </c>
      <c r="B15" s="196"/>
      <c r="C15" s="199" t="s">
        <v>138</v>
      </c>
      <c r="D15" s="7"/>
      <c r="E15" s="7"/>
      <c r="F15" s="200" t="e">
        <f t="shared" si="0"/>
        <v>#DIV/0!</v>
      </c>
    </row>
    <row r="16" spans="1:6" ht="12.75" customHeight="1">
      <c r="A16" s="198" t="s">
        <v>11</v>
      </c>
      <c r="B16" s="196"/>
      <c r="C16" s="199" t="s">
        <v>172</v>
      </c>
      <c r="D16" s="7">
        <v>348</v>
      </c>
      <c r="E16" s="7">
        <v>950</v>
      </c>
      <c r="F16" s="200">
        <f t="shared" si="0"/>
        <v>36.63157894736842</v>
      </c>
    </row>
    <row r="17" spans="1:6" ht="12.75" customHeight="1">
      <c r="A17" s="198" t="s">
        <v>100</v>
      </c>
      <c r="B17" s="196"/>
      <c r="C17" s="199" t="s">
        <v>173</v>
      </c>
      <c r="D17" s="7">
        <v>2</v>
      </c>
      <c r="E17" s="7"/>
      <c r="F17" s="200" t="e">
        <f t="shared" si="0"/>
        <v>#DIV/0!</v>
      </c>
    </row>
    <row r="18" spans="1:6" ht="12.75" customHeight="1">
      <c r="A18" s="198" t="s">
        <v>101</v>
      </c>
      <c r="B18" s="196"/>
      <c r="C18" s="199" t="s">
        <v>116</v>
      </c>
      <c r="D18" s="7">
        <v>18</v>
      </c>
      <c r="E18" s="7">
        <v>10</v>
      </c>
      <c r="F18" s="200">
        <f t="shared" si="0"/>
        <v>180</v>
      </c>
    </row>
    <row r="19" spans="1:6" ht="25.5">
      <c r="A19" s="198" t="s">
        <v>102</v>
      </c>
      <c r="B19" s="196"/>
      <c r="C19" s="199" t="s">
        <v>174</v>
      </c>
      <c r="D19" s="7">
        <v>116</v>
      </c>
      <c r="E19" s="7">
        <v>270</v>
      </c>
      <c r="F19" s="200">
        <f t="shared" si="0"/>
        <v>42.96296296296296</v>
      </c>
    </row>
    <row r="20" spans="1:6" ht="28.5" customHeight="1">
      <c r="A20" s="198" t="s">
        <v>103</v>
      </c>
      <c r="B20" s="196"/>
      <c r="C20" s="199" t="s">
        <v>175</v>
      </c>
      <c r="D20" s="7"/>
      <c r="E20" s="7"/>
      <c r="F20" s="200" t="e">
        <f t="shared" si="0"/>
        <v>#DIV/0!</v>
      </c>
    </row>
    <row r="22" spans="1:5" ht="12.75">
      <c r="A22" s="590" t="s">
        <v>3</v>
      </c>
      <c r="B22" s="590"/>
      <c r="C22" s="590"/>
      <c r="D22" s="590"/>
      <c r="E22" s="590"/>
    </row>
    <row r="24" ht="12.75">
      <c r="C24" s="5" t="s">
        <v>821</v>
      </c>
    </row>
  </sheetData>
  <sheetProtection/>
  <mergeCells count="1">
    <mergeCell ref="A22:E22"/>
  </mergeCells>
  <printOptions/>
  <pageMargins left="0.75" right="0.75" top="1" bottom="1" header="0.5" footer="0.5"/>
  <pageSetup horizontalDpi="600" verticalDpi="600" orientation="portrait" scale="91" r:id="rId1"/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8.00390625" style="5" customWidth="1"/>
    <col min="2" max="2" width="9.140625" style="193" customWidth="1"/>
    <col min="3" max="3" width="50.57421875" style="5" customWidth="1"/>
    <col min="4" max="4" width="11.28125" style="5" customWidth="1"/>
    <col min="5" max="7" width="9.140625" style="5" customWidth="1"/>
    <col min="8" max="8" width="38.00390625" style="5" customWidth="1"/>
    <col min="9" max="16384" width="9.140625" style="5" customWidth="1"/>
  </cols>
  <sheetData>
    <row r="1" spans="1:2" ht="15.75" customHeight="1">
      <c r="A1" s="10" t="s">
        <v>230</v>
      </c>
      <c r="B1" s="192"/>
    </row>
    <row r="2" spans="1:12" ht="15.75" customHeight="1">
      <c r="A2" s="82" t="s">
        <v>812</v>
      </c>
      <c r="D2" s="387"/>
      <c r="F2" s="194" t="s">
        <v>136</v>
      </c>
      <c r="H2" s="237"/>
      <c r="I2" s="237"/>
      <c r="J2" s="237"/>
      <c r="K2" s="237"/>
      <c r="L2" s="237"/>
    </row>
    <row r="3" spans="1:12" ht="45" customHeight="1">
      <c r="A3" s="195" t="s">
        <v>296</v>
      </c>
      <c r="B3" s="196" t="s">
        <v>297</v>
      </c>
      <c r="C3" s="198" t="s">
        <v>43</v>
      </c>
      <c r="D3" s="195" t="s">
        <v>838</v>
      </c>
      <c r="E3" s="63" t="s">
        <v>758</v>
      </c>
      <c r="F3" s="56" t="s">
        <v>773</v>
      </c>
      <c r="H3" s="6"/>
      <c r="I3" s="356"/>
      <c r="J3" s="357"/>
      <c r="K3" s="6"/>
      <c r="L3" s="237"/>
    </row>
    <row r="4" spans="1:12" ht="12.75" customHeight="1">
      <c r="A4" s="278">
        <v>1900018</v>
      </c>
      <c r="B4" s="272"/>
      <c r="C4" s="365" t="s">
        <v>104</v>
      </c>
      <c r="D4" s="394">
        <v>314</v>
      </c>
      <c r="E4" s="7">
        <v>590</v>
      </c>
      <c r="F4" s="200">
        <f>D4/E4*100</f>
        <v>53.22033898305085</v>
      </c>
      <c r="H4" s="11"/>
      <c r="I4" s="237"/>
      <c r="J4" s="237"/>
      <c r="K4" s="237"/>
      <c r="L4" s="237"/>
    </row>
    <row r="5" spans="1:12" ht="12.75" customHeight="1">
      <c r="A5" s="278">
        <v>1900018</v>
      </c>
      <c r="B5" s="272" t="s">
        <v>255</v>
      </c>
      <c r="C5" s="365" t="s">
        <v>176</v>
      </c>
      <c r="D5" s="394">
        <v>364</v>
      </c>
      <c r="E5" s="7">
        <v>870</v>
      </c>
      <c r="F5" s="200">
        <f aca="true" t="shared" si="0" ref="F5:F15">D5/E5*100</f>
        <v>41.839080459770116</v>
      </c>
      <c r="H5" s="359"/>
      <c r="I5" s="237"/>
      <c r="J5" s="237"/>
      <c r="K5" s="237"/>
      <c r="L5" s="237"/>
    </row>
    <row r="6" spans="1:12" ht="12.75" customHeight="1">
      <c r="A6" s="278" t="s">
        <v>57</v>
      </c>
      <c r="B6" s="272"/>
      <c r="C6" s="365" t="s">
        <v>713</v>
      </c>
      <c r="D6" s="394">
        <v>1</v>
      </c>
      <c r="E6" s="7"/>
      <c r="F6" s="200" t="e">
        <f t="shared" si="0"/>
        <v>#DIV/0!</v>
      </c>
      <c r="H6" s="11"/>
      <c r="I6" s="237"/>
      <c r="J6" s="237"/>
      <c r="K6" s="237"/>
      <c r="L6" s="237"/>
    </row>
    <row r="7" spans="1:6" ht="12.75" customHeight="1">
      <c r="A7" s="198">
        <v>1200056</v>
      </c>
      <c r="B7" s="196"/>
      <c r="C7" s="205" t="s">
        <v>728</v>
      </c>
      <c r="D7" s="393"/>
      <c r="E7" s="7"/>
      <c r="F7" s="200" t="e">
        <f t="shared" si="0"/>
        <v>#DIV/0!</v>
      </c>
    </row>
    <row r="8" spans="1:6" ht="12.75" customHeight="1">
      <c r="A8" s="278">
        <v>1200055</v>
      </c>
      <c r="B8" s="272"/>
      <c r="C8" s="205" t="s">
        <v>727</v>
      </c>
      <c r="D8" s="394"/>
      <c r="E8" s="7"/>
      <c r="F8" s="200" t="e">
        <f t="shared" si="0"/>
        <v>#DIV/0!</v>
      </c>
    </row>
    <row r="9" spans="1:6" ht="12.75" customHeight="1">
      <c r="A9" s="278" t="s">
        <v>105</v>
      </c>
      <c r="B9" s="272"/>
      <c r="C9" s="365" t="s">
        <v>42</v>
      </c>
      <c r="D9" s="394">
        <v>13</v>
      </c>
      <c r="E9" s="7">
        <v>20</v>
      </c>
      <c r="F9" s="200">
        <f t="shared" si="0"/>
        <v>65</v>
      </c>
    </row>
    <row r="10" spans="1:6" ht="12.75" customHeight="1">
      <c r="A10" s="278" t="s">
        <v>107</v>
      </c>
      <c r="B10" s="272"/>
      <c r="C10" s="365" t="s">
        <v>106</v>
      </c>
      <c r="D10" s="394">
        <v>660</v>
      </c>
      <c r="E10" s="7">
        <v>1460</v>
      </c>
      <c r="F10" s="200">
        <f t="shared" si="0"/>
        <v>45.20547945205479</v>
      </c>
    </row>
    <row r="11" spans="1:6" ht="12.75" customHeight="1">
      <c r="A11" s="278" t="s">
        <v>109</v>
      </c>
      <c r="B11" s="272"/>
      <c r="C11" s="365" t="s">
        <v>108</v>
      </c>
      <c r="D11" s="394"/>
      <c r="E11" s="7"/>
      <c r="F11" s="200" t="e">
        <f t="shared" si="0"/>
        <v>#DIV/0!</v>
      </c>
    </row>
    <row r="12" spans="1:6" ht="12.75" customHeight="1">
      <c r="A12" s="278">
        <v>1000165</v>
      </c>
      <c r="B12" s="272"/>
      <c r="C12" s="199" t="s">
        <v>139</v>
      </c>
      <c r="D12" s="394"/>
      <c r="E12" s="7"/>
      <c r="F12" s="200" t="e">
        <f t="shared" si="0"/>
        <v>#DIV/0!</v>
      </c>
    </row>
    <row r="13" spans="1:6" ht="12.75" customHeight="1">
      <c r="A13" s="366"/>
      <c r="B13" s="367"/>
      <c r="C13" s="309" t="s">
        <v>45</v>
      </c>
      <c r="D13" s="310">
        <f>D14+D15</f>
        <v>0</v>
      </c>
      <c r="E13" s="310">
        <f>E14+E15</f>
        <v>0</v>
      </c>
      <c r="F13" s="311" t="e">
        <f t="shared" si="0"/>
        <v>#DIV/0!</v>
      </c>
    </row>
    <row r="14" spans="1:6" ht="12.75" customHeight="1">
      <c r="A14" s="56">
        <v>1000215</v>
      </c>
      <c r="B14" s="212"/>
      <c r="C14" s="7" t="s">
        <v>46</v>
      </c>
      <c r="D14" s="7"/>
      <c r="E14" s="7"/>
      <c r="F14" s="200" t="e">
        <f t="shared" si="0"/>
        <v>#DIV/0!</v>
      </c>
    </row>
    <row r="15" spans="1:6" ht="12.75" customHeight="1">
      <c r="A15" s="56">
        <v>1000207</v>
      </c>
      <c r="B15" s="212"/>
      <c r="C15" s="7" t="s">
        <v>47</v>
      </c>
      <c r="D15" s="7"/>
      <c r="E15" s="7"/>
      <c r="F15" s="200" t="e">
        <f t="shared" si="0"/>
        <v>#DIV/0!</v>
      </c>
    </row>
    <row r="17" ht="12.75">
      <c r="C17" s="237"/>
    </row>
  </sheetData>
  <sheetProtection/>
  <printOptions/>
  <pageMargins left="0.75" right="0.75" top="1" bottom="1" header="0.5" footer="0.5"/>
  <pageSetup horizontalDpi="1200" verticalDpi="1200" orientation="portrait" paperSize="9" scale="89" r:id="rId1"/>
  <colBreaks count="1" manualBreakCount="1">
    <brk id="6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4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5.421875" style="0" customWidth="1"/>
    <col min="2" max="2" width="10.57421875" style="0" customWidth="1"/>
  </cols>
  <sheetData>
    <row r="1" ht="12.75">
      <c r="A1" t="s">
        <v>1105</v>
      </c>
    </row>
    <row r="3" ht="13.5" thickBot="1"/>
    <row r="4" spans="1:4" ht="47.25" customHeight="1">
      <c r="A4" s="380" t="s">
        <v>817</v>
      </c>
      <c r="B4" s="195" t="s">
        <v>838</v>
      </c>
      <c r="C4" s="381" t="s">
        <v>757</v>
      </c>
      <c r="D4" s="382" t="s">
        <v>773</v>
      </c>
    </row>
    <row r="5" spans="1:4" ht="19.5" customHeight="1">
      <c r="A5" s="383" t="s">
        <v>818</v>
      </c>
      <c r="B5" s="49">
        <f>'ЖЕНЕ '!I4+ОДРАСЛИ!I4+'РТГ И УЗ'!I4+'РТГ И УЗ'!I8+ИНТЕРНА!I5+ИНТЕРНА!I6+ИНТЕРНА!I10+ИНТЕРНА!I13+ИНТЕРНА!I14+ИНТЕРНА!I17+ИНТЕРНА!I18+ИНТЕРНА!I22+ИНТЕРНА!I23+ИНТЕРНА!I26+ИНТЕРНА!I30</f>
        <v>145118</v>
      </c>
      <c r="C5" s="49">
        <f>'ЖЕНЕ '!J4+ОДРАСЛИ!J4+'РТГ И УЗ'!J4+'РТГ И УЗ'!J8+ИНТЕРНА!J5+ИНТЕРНА!J6+ИНТЕРНА!J10+ИНТЕРНА!J13+ИНТЕРНА!J14+ИНТЕРНА!J17+ИНТЕРНА!J18+ИНТЕРНА!J22+ИНТЕРНА!J23+ИНТЕРНА!J26+ИНТЕРНА!J30</f>
        <v>147347</v>
      </c>
      <c r="D5" s="389">
        <f>B5/C5*100</f>
        <v>98.48724439588183</v>
      </c>
    </row>
    <row r="6" spans="1:4" ht="19.5" customHeight="1">
      <c r="A6" s="383" t="s">
        <v>788</v>
      </c>
      <c r="B6" s="7">
        <f>'ЖЕНЕ '!I11+ОДРАСЛИ!I13+ЛАБОРАТОРИЈА!I4+ИНТЕРНА!I7+ИНТЕРНА!I11+ИНТЕРНА!I15+ИНТЕРНА!I19+ИНТЕРНА!I24+ИНТЕРНА!I27+ИНТЕРНА!I31</f>
        <v>317391</v>
      </c>
      <c r="C6" s="7">
        <f>'ЖЕНЕ '!J11+ОДРАСЛИ!J13+ЛАБОРАТОРИЈА!J4+ИНТЕРНА!J7+ИНТЕРНА!J11+ИНТЕРНА!J15+ИНТЕРНА!J19+ИНТЕРНА!J24+ИНТЕРНА!J27+ИНТЕРНА!J31</f>
        <v>407979</v>
      </c>
      <c r="D6" s="389">
        <f>B6/C6*100</f>
        <v>77.79591596626297</v>
      </c>
    </row>
    <row r="7" spans="1:4" ht="19.5" customHeight="1">
      <c r="A7" s="383" t="s">
        <v>814</v>
      </c>
      <c r="B7" s="7">
        <f>'ЖЕНЕ '!I12+ОДРАСЛИ!I14+ИНТЕРНА!I8</f>
        <v>883</v>
      </c>
      <c r="C7" s="7">
        <f>'ЖЕНЕ '!J12+ОДРАСЛИ!J14+ИНТЕРНА!J8</f>
        <v>1550</v>
      </c>
      <c r="D7" s="389">
        <f>B7/C7*100</f>
        <v>56.96774193548387</v>
      </c>
    </row>
    <row r="8" spans="1:4" ht="19.5" customHeight="1" thickBot="1">
      <c r="A8" s="384" t="s">
        <v>819</v>
      </c>
      <c r="B8" s="385">
        <f>ИНТЕРНА!I28</f>
        <v>0</v>
      </c>
      <c r="C8" s="385">
        <f>ИНТЕРНА!J28</f>
        <v>0</v>
      </c>
      <c r="D8" s="390" t="e">
        <f>B8/C8*100</f>
        <v>#DIV/0!</v>
      </c>
    </row>
    <row r="11" spans="1:2" ht="12.75">
      <c r="A11" s="395" t="s">
        <v>820</v>
      </c>
      <c r="B11" s="59"/>
    </row>
    <row r="12" spans="1:2" ht="12.75">
      <c r="A12" s="395" t="s">
        <v>823</v>
      </c>
      <c r="B12" s="402">
        <f>ЛАБОРАТОРИЈА!D6</f>
        <v>19594</v>
      </c>
    </row>
    <row r="13" spans="1:2" ht="12.75">
      <c r="A13" s="47" t="s">
        <v>822</v>
      </c>
      <c r="B13" s="397">
        <f>B10+B12</f>
        <v>19594</v>
      </c>
    </row>
    <row r="14" ht="12.75">
      <c r="B14" s="396" t="e">
        <f>B13/B11*100</f>
        <v>#DIV/0!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zoomScalePageLayoutView="0" workbookViewId="0" topLeftCell="A1">
      <selection activeCell="D25" sqref="D25"/>
    </sheetView>
  </sheetViews>
  <sheetFormatPr defaultColWidth="9.140625" defaultRowHeight="12.75"/>
  <cols>
    <col min="1" max="1" width="7.140625" style="419" customWidth="1"/>
    <col min="2" max="2" width="8.28125" style="419" customWidth="1"/>
    <col min="3" max="3" width="77.57421875" style="419" customWidth="1"/>
    <col min="4" max="4" width="11.140625" style="419" customWidth="1"/>
    <col min="5" max="16384" width="9.140625" style="419" customWidth="1"/>
  </cols>
  <sheetData>
    <row r="1" ht="13.5" customHeight="1">
      <c r="A1" s="419" t="s">
        <v>1105</v>
      </c>
    </row>
    <row r="2" spans="4:7" ht="13.5" customHeight="1">
      <c r="D2" s="420" t="s">
        <v>840</v>
      </c>
      <c r="E2" s="421"/>
      <c r="F2" s="421"/>
      <c r="G2" s="421"/>
    </row>
    <row r="3" spans="1:7" s="426" customFormat="1" ht="38.25" customHeight="1">
      <c r="A3" s="422" t="s">
        <v>841</v>
      </c>
      <c r="B3" s="422"/>
      <c r="C3" s="423" t="s">
        <v>842</v>
      </c>
      <c r="D3" s="424" t="s">
        <v>843</v>
      </c>
      <c r="E3" s="425"/>
      <c r="F3" s="421"/>
      <c r="G3" s="421"/>
    </row>
    <row r="4" spans="1:7" ht="24" customHeight="1">
      <c r="A4" s="427">
        <v>1</v>
      </c>
      <c r="B4" s="427"/>
      <c r="C4" s="428" t="s">
        <v>844</v>
      </c>
      <c r="D4" s="545">
        <v>21336</v>
      </c>
      <c r="E4" s="421"/>
      <c r="F4" s="421"/>
      <c r="G4" s="421"/>
    </row>
    <row r="5" spans="1:7" ht="21.75" customHeight="1">
      <c r="A5" s="422">
        <v>2</v>
      </c>
      <c r="B5" s="422"/>
      <c r="C5" s="429" t="s">
        <v>845</v>
      </c>
      <c r="D5" s="546">
        <v>7084</v>
      </c>
      <c r="E5" s="421"/>
      <c r="F5" s="421"/>
      <c r="G5" s="421"/>
    </row>
    <row r="6" spans="1:7" ht="21" customHeight="1">
      <c r="A6" s="422">
        <v>3</v>
      </c>
      <c r="B6" s="422"/>
      <c r="C6" s="429" t="s">
        <v>846</v>
      </c>
      <c r="D6" s="546">
        <v>14252</v>
      </c>
      <c r="E6" s="421"/>
      <c r="F6" s="421"/>
      <c r="G6" s="421"/>
    </row>
    <row r="7" spans="1:7" ht="18" customHeight="1">
      <c r="A7" s="427">
        <v>4</v>
      </c>
      <c r="B7" s="427"/>
      <c r="C7" s="431" t="s">
        <v>847</v>
      </c>
      <c r="D7" s="545">
        <v>13963</v>
      </c>
      <c r="E7" s="421"/>
      <c r="F7" s="421"/>
      <c r="G7" s="421"/>
    </row>
    <row r="8" spans="1:7" ht="20.25" customHeight="1">
      <c r="A8" s="432">
        <v>5</v>
      </c>
      <c r="B8" s="433" t="s">
        <v>386</v>
      </c>
      <c r="C8" s="434" t="s">
        <v>387</v>
      </c>
      <c r="D8" s="422">
        <v>5130</v>
      </c>
      <c r="E8" s="421"/>
      <c r="F8" s="421"/>
      <c r="G8" s="421"/>
    </row>
    <row r="9" spans="1:7" ht="25.5">
      <c r="A9" s="435">
        <v>6</v>
      </c>
      <c r="B9" s="436" t="s">
        <v>824</v>
      </c>
      <c r="C9" s="437" t="s">
        <v>825</v>
      </c>
      <c r="D9" s="422">
        <v>4310</v>
      </c>
      <c r="E9" s="421"/>
      <c r="F9" s="421"/>
      <c r="G9" s="421"/>
    </row>
    <row r="10" spans="1:7" ht="24.75" customHeight="1">
      <c r="A10" s="438">
        <v>7</v>
      </c>
      <c r="B10" s="439" t="s">
        <v>826</v>
      </c>
      <c r="C10" s="437" t="s">
        <v>827</v>
      </c>
      <c r="D10" s="422"/>
      <c r="E10" s="421"/>
      <c r="F10" s="421"/>
      <c r="G10" s="421"/>
    </row>
    <row r="11" spans="1:7" ht="25.5">
      <c r="A11" s="435">
        <v>8</v>
      </c>
      <c r="B11" s="436" t="s">
        <v>828</v>
      </c>
      <c r="C11" s="437" t="s">
        <v>829</v>
      </c>
      <c r="D11" s="422">
        <v>4523</v>
      </c>
      <c r="E11" s="421"/>
      <c r="F11" s="421"/>
      <c r="G11" s="421"/>
    </row>
    <row r="12" spans="1:7" ht="25.5" customHeight="1">
      <c r="A12" s="435">
        <v>9</v>
      </c>
      <c r="B12" s="436" t="s">
        <v>830</v>
      </c>
      <c r="C12" s="437" t="s">
        <v>831</v>
      </c>
      <c r="D12" s="422"/>
      <c r="E12" s="421"/>
      <c r="F12" s="421"/>
      <c r="G12" s="421"/>
    </row>
    <row r="13" spans="1:7" ht="27" customHeight="1">
      <c r="A13" s="435">
        <v>10</v>
      </c>
      <c r="B13" s="436" t="s">
        <v>832</v>
      </c>
      <c r="C13" s="437" t="s">
        <v>833</v>
      </c>
      <c r="D13" s="422"/>
      <c r="E13" s="421"/>
      <c r="F13" s="421"/>
      <c r="G13" s="421"/>
    </row>
    <row r="14" spans="1:7" ht="27" customHeight="1">
      <c r="A14" s="440">
        <v>11</v>
      </c>
      <c r="B14" s="441" t="s">
        <v>848</v>
      </c>
      <c r="C14" s="442" t="s">
        <v>849</v>
      </c>
      <c r="D14" s="422"/>
      <c r="E14" s="421"/>
      <c r="F14" s="421"/>
      <c r="G14" s="421"/>
    </row>
    <row r="15" spans="1:7" ht="27" customHeight="1">
      <c r="A15" s="440">
        <v>12</v>
      </c>
      <c r="B15" s="441" t="s">
        <v>850</v>
      </c>
      <c r="C15" s="443" t="s">
        <v>851</v>
      </c>
      <c r="D15" s="422"/>
      <c r="E15" s="421"/>
      <c r="F15" s="421"/>
      <c r="G15" s="421"/>
    </row>
    <row r="16" spans="1:7" s="447" customFormat="1" ht="21" customHeight="1">
      <c r="A16" s="444">
        <v>13</v>
      </c>
      <c r="B16" s="444"/>
      <c r="C16" s="445" t="s">
        <v>852</v>
      </c>
      <c r="D16" s="547">
        <v>3149</v>
      </c>
      <c r="E16" s="446"/>
      <c r="F16" s="446"/>
      <c r="G16" s="446"/>
    </row>
    <row r="17" spans="1:7" ht="15.75">
      <c r="A17" s="422">
        <v>14</v>
      </c>
      <c r="B17" s="422"/>
      <c r="C17" s="448" t="s">
        <v>853</v>
      </c>
      <c r="D17" s="546"/>
      <c r="E17" s="421"/>
      <c r="F17" s="421"/>
      <c r="G17" s="421"/>
    </row>
    <row r="18" spans="1:4" ht="15.75">
      <c r="A18" s="430"/>
      <c r="B18" s="430"/>
      <c r="C18" s="429" t="s">
        <v>854</v>
      </c>
      <c r="D18" s="449"/>
    </row>
    <row r="19" spans="1:4" ht="15.75">
      <c r="A19" s="430"/>
      <c r="B19" s="430"/>
      <c r="C19" s="429"/>
      <c r="D19" s="449"/>
    </row>
    <row r="20" spans="1:4" ht="15.75">
      <c r="A20" s="430"/>
      <c r="B20" s="430"/>
      <c r="C20" s="430"/>
      <c r="D20" s="546"/>
    </row>
    <row r="21" spans="1:4" ht="15.75">
      <c r="A21" s="430"/>
      <c r="B21" s="430"/>
      <c r="C21" s="430"/>
      <c r="D21" s="546"/>
    </row>
    <row r="22" spans="1:4" ht="15.75">
      <c r="A22" s="430"/>
      <c r="B22" s="430"/>
      <c r="C22" s="430"/>
      <c r="D22" s="546"/>
    </row>
    <row r="23" spans="1:4" ht="15.75">
      <c r="A23" s="430"/>
      <c r="B23" s="430"/>
      <c r="C23" s="430"/>
      <c r="D23" s="430"/>
    </row>
    <row r="24" spans="1:6" ht="15.75">
      <c r="A24" s="430"/>
      <c r="B24" s="430"/>
      <c r="C24" s="450" t="s">
        <v>855</v>
      </c>
      <c r="D24" s="450">
        <v>7084</v>
      </c>
      <c r="F24" s="544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70"/>
  <sheetViews>
    <sheetView zoomScalePageLayoutView="0" workbookViewId="0" topLeftCell="A1">
      <selection activeCell="F57" sqref="F57"/>
    </sheetView>
  </sheetViews>
  <sheetFormatPr defaultColWidth="9.140625" defaultRowHeight="12.75"/>
  <cols>
    <col min="1" max="1" width="9.57421875" style="17" customWidth="1"/>
    <col min="2" max="2" width="4.57421875" style="22" customWidth="1"/>
    <col min="3" max="3" width="9.140625" style="17" customWidth="1"/>
    <col min="4" max="8" width="9.140625" style="18" customWidth="1"/>
    <col min="9" max="9" width="18.421875" style="18" customWidth="1"/>
    <col min="10" max="16384" width="9.140625" style="18" customWidth="1"/>
  </cols>
  <sheetData>
    <row r="2" spans="1:9" ht="11.25">
      <c r="A2" s="26"/>
      <c r="B2" s="27"/>
      <c r="C2" s="26"/>
      <c r="D2" s="28"/>
      <c r="E2" s="28"/>
      <c r="F2" s="28"/>
      <c r="G2" s="28"/>
      <c r="H2" s="28"/>
      <c r="I2" s="28"/>
    </row>
    <row r="3" spans="1:9" ht="11.25">
      <c r="A3" s="33" t="s">
        <v>637</v>
      </c>
      <c r="B3" s="34">
        <v>1</v>
      </c>
      <c r="C3" s="35" t="s">
        <v>710</v>
      </c>
      <c r="D3" s="36"/>
      <c r="E3" s="36"/>
      <c r="F3" s="36"/>
      <c r="G3" s="36"/>
      <c r="H3" s="36"/>
      <c r="I3" s="36"/>
    </row>
    <row r="4" spans="1:28" ht="15" customHeight="1">
      <c r="A4" s="29" t="s">
        <v>637</v>
      </c>
      <c r="B4" s="37">
        <v>2</v>
      </c>
      <c r="C4" s="553" t="s">
        <v>719</v>
      </c>
      <c r="D4" s="553"/>
      <c r="E4" s="553"/>
      <c r="F4" s="553"/>
      <c r="G4" s="553"/>
      <c r="H4" s="553"/>
      <c r="I4" s="553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8" ht="15" customHeight="1">
      <c r="A5" s="29"/>
      <c r="B5" s="37"/>
      <c r="C5" s="553"/>
      <c r="D5" s="553"/>
      <c r="E5" s="553"/>
      <c r="F5" s="553"/>
      <c r="G5" s="553"/>
      <c r="H5" s="553"/>
      <c r="I5" s="553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9" ht="11.25">
      <c r="A6" s="29" t="s">
        <v>637</v>
      </c>
      <c r="B6" s="37">
        <v>3</v>
      </c>
      <c r="C6" s="554" t="s">
        <v>720</v>
      </c>
      <c r="D6" s="554"/>
      <c r="E6" s="554"/>
      <c r="F6" s="554"/>
      <c r="G6" s="554"/>
      <c r="H6" s="554"/>
      <c r="I6" s="554"/>
    </row>
    <row r="7" spans="1:9" ht="11.25">
      <c r="A7" s="29"/>
      <c r="B7" s="37"/>
      <c r="C7" s="554"/>
      <c r="D7" s="554"/>
      <c r="E7" s="554"/>
      <c r="F7" s="554"/>
      <c r="G7" s="554"/>
      <c r="H7" s="554"/>
      <c r="I7" s="554"/>
    </row>
    <row r="8" spans="1:15" ht="11.25">
      <c r="A8" s="29" t="s">
        <v>637</v>
      </c>
      <c r="B8" s="37">
        <v>4</v>
      </c>
      <c r="C8" s="554" t="s">
        <v>721</v>
      </c>
      <c r="D8" s="554"/>
      <c r="E8" s="554"/>
      <c r="F8" s="554"/>
      <c r="G8" s="554"/>
      <c r="H8" s="554"/>
      <c r="I8" s="554"/>
      <c r="J8" s="21"/>
      <c r="K8" s="21"/>
      <c r="L8" s="21"/>
      <c r="M8" s="21"/>
      <c r="N8" s="21"/>
      <c r="O8" s="21"/>
    </row>
    <row r="9" spans="1:15" ht="11.25">
      <c r="A9" s="29"/>
      <c r="B9" s="37"/>
      <c r="C9" s="554"/>
      <c r="D9" s="554"/>
      <c r="E9" s="554"/>
      <c r="F9" s="554"/>
      <c r="G9" s="554"/>
      <c r="H9" s="554"/>
      <c r="I9" s="554"/>
      <c r="J9" s="21"/>
      <c r="K9" s="21"/>
      <c r="L9" s="21"/>
      <c r="M9" s="21"/>
      <c r="N9" s="21"/>
      <c r="O9" s="21"/>
    </row>
    <row r="10" spans="1:9" ht="11.25" customHeight="1">
      <c r="A10" s="29" t="s">
        <v>637</v>
      </c>
      <c r="B10" s="37">
        <v>5</v>
      </c>
      <c r="C10" s="38" t="s">
        <v>722</v>
      </c>
      <c r="D10" s="39"/>
      <c r="E10" s="39"/>
      <c r="F10" s="39"/>
      <c r="G10" s="39" t="s">
        <v>723</v>
      </c>
      <c r="H10" s="39"/>
      <c r="I10" s="39"/>
    </row>
    <row r="11" spans="1:9" ht="11.25">
      <c r="A11" s="29" t="s">
        <v>637</v>
      </c>
      <c r="B11" s="37">
        <v>6</v>
      </c>
      <c r="C11" s="44" t="s">
        <v>724</v>
      </c>
      <c r="D11" s="38"/>
      <c r="E11" s="38"/>
      <c r="F11" s="38"/>
      <c r="G11" s="38"/>
      <c r="H11" s="38" t="s">
        <v>723</v>
      </c>
      <c r="I11" s="40"/>
    </row>
    <row r="12" spans="1:9" ht="11.25">
      <c r="A12" s="29" t="s">
        <v>637</v>
      </c>
      <c r="B12" s="37">
        <v>7</v>
      </c>
      <c r="C12" s="38" t="s">
        <v>217</v>
      </c>
      <c r="D12" s="40"/>
      <c r="E12" s="40"/>
      <c r="F12" s="40"/>
      <c r="G12" s="40"/>
      <c r="H12" s="40"/>
      <c r="I12" s="40"/>
    </row>
    <row r="13" spans="1:9" ht="11.25">
      <c r="A13" s="29" t="s">
        <v>637</v>
      </c>
      <c r="B13" s="37">
        <v>8</v>
      </c>
      <c r="C13" s="37" t="s">
        <v>366</v>
      </c>
      <c r="D13" s="40"/>
      <c r="E13" s="40"/>
      <c r="F13" s="40"/>
      <c r="G13" s="40"/>
      <c r="H13" s="40"/>
      <c r="I13" s="40"/>
    </row>
    <row r="14" spans="1:9" ht="11.25">
      <c r="A14" s="29" t="s">
        <v>637</v>
      </c>
      <c r="B14" s="30">
        <v>9</v>
      </c>
      <c r="C14" s="31" t="s">
        <v>218</v>
      </c>
      <c r="D14" s="32"/>
      <c r="E14" s="32"/>
      <c r="F14" s="32"/>
      <c r="G14" s="32"/>
      <c r="H14" s="32"/>
      <c r="I14" s="32"/>
    </row>
    <row r="15" spans="1:9" ht="11.25">
      <c r="A15" s="29" t="s">
        <v>637</v>
      </c>
      <c r="B15" s="30">
        <v>10</v>
      </c>
      <c r="C15" s="31" t="s">
        <v>262</v>
      </c>
      <c r="D15" s="32"/>
      <c r="E15" s="32"/>
      <c r="F15" s="32"/>
      <c r="G15" s="32"/>
      <c r="H15" s="32"/>
      <c r="I15" s="32"/>
    </row>
    <row r="16" spans="1:9" ht="11.25">
      <c r="A16" s="29" t="s">
        <v>637</v>
      </c>
      <c r="B16" s="30">
        <v>11</v>
      </c>
      <c r="C16" s="31" t="s">
        <v>219</v>
      </c>
      <c r="D16" s="32"/>
      <c r="E16" s="32"/>
      <c r="F16" s="32"/>
      <c r="G16" s="32"/>
      <c r="H16" s="32"/>
      <c r="I16" s="32"/>
    </row>
    <row r="17" spans="1:9" ht="11.25">
      <c r="A17" s="29" t="s">
        <v>637</v>
      </c>
      <c r="B17" s="30">
        <v>12</v>
      </c>
      <c r="C17" s="31" t="s">
        <v>293</v>
      </c>
      <c r="D17" s="32"/>
      <c r="E17" s="32"/>
      <c r="F17" s="32"/>
      <c r="G17" s="32"/>
      <c r="H17" s="32"/>
      <c r="I17" s="32"/>
    </row>
    <row r="18" spans="1:9" ht="11.25">
      <c r="A18" s="29" t="s">
        <v>637</v>
      </c>
      <c r="B18" s="30">
        <v>13</v>
      </c>
      <c r="C18" s="26" t="s">
        <v>220</v>
      </c>
      <c r="D18" s="32"/>
      <c r="E18" s="32"/>
      <c r="F18" s="32"/>
      <c r="G18" s="32"/>
      <c r="H18" s="32"/>
      <c r="I18" s="32"/>
    </row>
    <row r="19" spans="1:9" ht="11.25">
      <c r="A19" s="29" t="s">
        <v>637</v>
      </c>
      <c r="B19" s="30">
        <v>14</v>
      </c>
      <c r="C19" s="31" t="s">
        <v>235</v>
      </c>
      <c r="D19" s="32"/>
      <c r="E19" s="32"/>
      <c r="F19" s="32"/>
      <c r="G19" s="32"/>
      <c r="H19" s="32"/>
      <c r="I19" s="32"/>
    </row>
    <row r="20" spans="1:9" ht="11.25">
      <c r="A20" s="29" t="s">
        <v>637</v>
      </c>
      <c r="B20" s="30" t="s">
        <v>639</v>
      </c>
      <c r="C20" s="552" t="s">
        <v>263</v>
      </c>
      <c r="D20" s="552"/>
      <c r="E20" s="552"/>
      <c r="F20" s="552"/>
      <c r="G20" s="552"/>
      <c r="H20" s="552"/>
      <c r="I20" s="552"/>
    </row>
    <row r="21" spans="1:9" ht="11.25">
      <c r="A21" s="29"/>
      <c r="B21" s="30"/>
      <c r="C21" s="552"/>
      <c r="D21" s="552"/>
      <c r="E21" s="552"/>
      <c r="F21" s="552"/>
      <c r="G21" s="552"/>
      <c r="H21" s="552"/>
      <c r="I21" s="552"/>
    </row>
    <row r="22" spans="1:9" ht="11.25">
      <c r="A22" s="29" t="s">
        <v>637</v>
      </c>
      <c r="B22" s="30" t="s">
        <v>640</v>
      </c>
      <c r="C22" s="31" t="s">
        <v>638</v>
      </c>
      <c r="D22" s="32"/>
      <c r="E22" s="32"/>
      <c r="F22" s="32"/>
      <c r="G22" s="32"/>
      <c r="H22" s="32"/>
      <c r="I22" s="32"/>
    </row>
    <row r="23" spans="1:9" ht="11.25">
      <c r="A23" s="29"/>
      <c r="B23" s="30"/>
      <c r="C23" s="31" t="s">
        <v>295</v>
      </c>
      <c r="D23" s="32"/>
      <c r="E23" s="32"/>
      <c r="F23" s="32"/>
      <c r="G23" s="32"/>
      <c r="H23" s="32"/>
      <c r="I23" s="32"/>
    </row>
    <row r="24" spans="1:9" ht="11.25">
      <c r="A24" s="29" t="s">
        <v>637</v>
      </c>
      <c r="B24" s="30">
        <v>16</v>
      </c>
      <c r="C24" s="31" t="s">
        <v>221</v>
      </c>
      <c r="D24" s="32"/>
      <c r="E24" s="32"/>
      <c r="F24" s="32"/>
      <c r="G24" s="32"/>
      <c r="H24" s="32"/>
      <c r="I24" s="32"/>
    </row>
    <row r="25" spans="1:9" ht="11.25">
      <c r="A25" s="29" t="s">
        <v>637</v>
      </c>
      <c r="B25" s="30">
        <v>17</v>
      </c>
      <c r="C25" s="31" t="s">
        <v>289</v>
      </c>
      <c r="D25" s="32"/>
      <c r="E25" s="32"/>
      <c r="F25" s="32"/>
      <c r="G25" s="32"/>
      <c r="H25" s="32"/>
      <c r="I25" s="32"/>
    </row>
    <row r="26" spans="1:9" ht="11.25">
      <c r="A26" s="29" t="s">
        <v>637</v>
      </c>
      <c r="B26" s="30">
        <v>18</v>
      </c>
      <c r="C26" s="31" t="s">
        <v>222</v>
      </c>
      <c r="D26" s="32"/>
      <c r="E26" s="32"/>
      <c r="F26" s="32"/>
      <c r="G26" s="32"/>
      <c r="H26" s="32"/>
      <c r="I26" s="32"/>
    </row>
    <row r="27" spans="1:9" ht="11.25">
      <c r="A27" s="29" t="s">
        <v>637</v>
      </c>
      <c r="B27" s="30">
        <v>19</v>
      </c>
      <c r="C27" s="31" t="s">
        <v>223</v>
      </c>
      <c r="D27" s="32"/>
      <c r="E27" s="32"/>
      <c r="F27" s="32"/>
      <c r="G27" s="32"/>
      <c r="H27" s="32"/>
      <c r="I27" s="32"/>
    </row>
    <row r="28" spans="1:9" ht="11.25">
      <c r="A28" s="29" t="s">
        <v>637</v>
      </c>
      <c r="B28" s="30">
        <v>20</v>
      </c>
      <c r="C28" s="31" t="s">
        <v>224</v>
      </c>
      <c r="D28" s="32"/>
      <c r="E28" s="32"/>
      <c r="F28" s="32"/>
      <c r="G28" s="32"/>
      <c r="H28" s="32"/>
      <c r="I28" s="32"/>
    </row>
    <row r="29" spans="1:9" ht="11.25">
      <c r="A29" s="29" t="s">
        <v>637</v>
      </c>
      <c r="B29" s="30">
        <v>21</v>
      </c>
      <c r="C29" s="31" t="s">
        <v>225</v>
      </c>
      <c r="D29" s="32"/>
      <c r="E29" s="32"/>
      <c r="F29" s="32"/>
      <c r="G29" s="32"/>
      <c r="H29" s="32"/>
      <c r="I29" s="32"/>
    </row>
    <row r="30" spans="1:9" ht="11.25">
      <c r="A30" s="29" t="s">
        <v>637</v>
      </c>
      <c r="B30" s="30">
        <v>22</v>
      </c>
      <c r="C30" s="31" t="s">
        <v>226</v>
      </c>
      <c r="D30" s="32"/>
      <c r="E30" s="32"/>
      <c r="F30" s="32"/>
      <c r="G30" s="32"/>
      <c r="H30" s="32"/>
      <c r="I30" s="32"/>
    </row>
    <row r="31" spans="1:9" ht="11.25">
      <c r="A31" s="29" t="s">
        <v>637</v>
      </c>
      <c r="B31" s="30">
        <v>23</v>
      </c>
      <c r="C31" s="31" t="s">
        <v>227</v>
      </c>
      <c r="D31" s="32"/>
      <c r="E31" s="32"/>
      <c r="F31" s="32"/>
      <c r="G31" s="32"/>
      <c r="H31" s="32"/>
      <c r="I31" s="32"/>
    </row>
    <row r="32" spans="1:9" ht="11.25">
      <c r="A32" s="29" t="s">
        <v>637</v>
      </c>
      <c r="B32" s="30">
        <v>24</v>
      </c>
      <c r="C32" s="31" t="s">
        <v>228</v>
      </c>
      <c r="D32" s="32"/>
      <c r="E32" s="32"/>
      <c r="F32" s="32"/>
      <c r="G32" s="32"/>
      <c r="H32" s="32"/>
      <c r="I32" s="32"/>
    </row>
    <row r="33" spans="1:9" ht="11.25">
      <c r="A33" s="29" t="s">
        <v>637</v>
      </c>
      <c r="B33" s="30">
        <v>25</v>
      </c>
      <c r="C33" s="31" t="s">
        <v>229</v>
      </c>
      <c r="D33" s="32"/>
      <c r="E33" s="32"/>
      <c r="F33" s="32"/>
      <c r="G33" s="32"/>
      <c r="H33" s="32"/>
      <c r="I33" s="32"/>
    </row>
    <row r="34" spans="1:9" ht="11.25">
      <c r="A34" s="29" t="s">
        <v>637</v>
      </c>
      <c r="B34" s="30">
        <v>26</v>
      </c>
      <c r="C34" s="31" t="s">
        <v>230</v>
      </c>
      <c r="D34" s="32"/>
      <c r="E34" s="32"/>
      <c r="F34" s="32"/>
      <c r="G34" s="32"/>
      <c r="H34" s="32"/>
      <c r="I34" s="32"/>
    </row>
    <row r="35" spans="1:9" ht="11.25">
      <c r="A35" s="29" t="s">
        <v>637</v>
      </c>
      <c r="B35" s="30">
        <v>27</v>
      </c>
      <c r="C35" s="31" t="s">
        <v>231</v>
      </c>
      <c r="D35" s="32"/>
      <c r="E35" s="32"/>
      <c r="F35" s="32"/>
      <c r="G35" s="32"/>
      <c r="H35" s="32"/>
      <c r="I35" s="32"/>
    </row>
    <row r="36" spans="1:9" ht="11.25">
      <c r="A36" s="29" t="s">
        <v>637</v>
      </c>
      <c r="B36" s="30">
        <v>28</v>
      </c>
      <c r="C36" s="31" t="s">
        <v>121</v>
      </c>
      <c r="D36" s="32"/>
      <c r="E36" s="32"/>
      <c r="F36" s="32"/>
      <c r="G36" s="32"/>
      <c r="H36" s="32"/>
      <c r="I36" s="32"/>
    </row>
    <row r="37" spans="1:9" ht="11.25">
      <c r="A37" s="29" t="s">
        <v>637</v>
      </c>
      <c r="B37" s="30">
        <v>29</v>
      </c>
      <c r="C37" s="31" t="s">
        <v>367</v>
      </c>
      <c r="D37" s="32"/>
      <c r="E37" s="32"/>
      <c r="F37" s="32"/>
      <c r="G37" s="32"/>
      <c r="H37" s="32"/>
      <c r="I37" s="32"/>
    </row>
    <row r="38" spans="1:9" ht="11.25">
      <c r="A38" s="29" t="s">
        <v>756</v>
      </c>
      <c r="B38" s="30">
        <v>30</v>
      </c>
      <c r="C38" s="31" t="s">
        <v>280</v>
      </c>
      <c r="D38" s="32"/>
      <c r="E38" s="32"/>
      <c r="F38" s="32"/>
      <c r="G38" s="32"/>
      <c r="H38" s="32"/>
      <c r="I38" s="32"/>
    </row>
    <row r="39" spans="1:9" ht="11.25">
      <c r="A39" s="29" t="s">
        <v>637</v>
      </c>
      <c r="B39" s="30">
        <v>31</v>
      </c>
      <c r="C39" s="31" t="s">
        <v>752</v>
      </c>
      <c r="D39" s="32"/>
      <c r="E39" s="32"/>
      <c r="F39" s="32"/>
      <c r="G39" s="32"/>
      <c r="H39" s="32"/>
      <c r="I39" s="32"/>
    </row>
    <row r="40" spans="1:9" ht="11.25">
      <c r="A40" s="29" t="s">
        <v>637</v>
      </c>
      <c r="B40" s="23">
        <v>32</v>
      </c>
      <c r="C40" s="24" t="s">
        <v>753</v>
      </c>
      <c r="D40" s="25"/>
      <c r="E40" s="25"/>
      <c r="F40" s="25"/>
      <c r="G40" s="25"/>
      <c r="H40" s="25"/>
      <c r="I40" s="25"/>
    </row>
    <row r="41" spans="1:13" ht="11.25">
      <c r="A41" s="29" t="s">
        <v>637</v>
      </c>
      <c r="B41" s="23">
        <v>33</v>
      </c>
      <c r="C41" s="52" t="s">
        <v>772</v>
      </c>
      <c r="D41" s="24"/>
      <c r="E41" s="24"/>
      <c r="F41" s="24"/>
      <c r="G41" s="24"/>
      <c r="H41" s="24"/>
      <c r="I41" s="24"/>
      <c r="J41" s="17"/>
      <c r="K41" s="17"/>
      <c r="L41" s="17"/>
      <c r="M41" s="17"/>
    </row>
    <row r="42" spans="1:9" ht="15.75">
      <c r="A42" s="24"/>
      <c r="B42" s="23"/>
      <c r="C42" s="51"/>
      <c r="D42" s="25"/>
      <c r="E42" s="25"/>
      <c r="F42" s="25"/>
      <c r="G42" s="25"/>
      <c r="H42" s="25"/>
      <c r="I42" s="25"/>
    </row>
    <row r="43" spans="1:9" ht="11.25">
      <c r="A43" s="24"/>
      <c r="B43" s="23"/>
      <c r="C43" s="24"/>
      <c r="D43" s="25"/>
      <c r="E43" s="25"/>
      <c r="F43" s="25"/>
      <c r="G43" s="25"/>
      <c r="H43" s="25"/>
      <c r="I43" s="25"/>
    </row>
    <row r="44" spans="1:9" ht="11.25">
      <c r="A44" s="24"/>
      <c r="B44" s="23"/>
      <c r="C44" s="24"/>
      <c r="D44" s="25"/>
      <c r="E44" s="25"/>
      <c r="F44" s="25"/>
      <c r="G44" s="25"/>
      <c r="H44" s="25"/>
      <c r="I44" s="25"/>
    </row>
    <row r="45" spans="1:9" ht="11.25">
      <c r="A45" s="24"/>
      <c r="B45" s="23"/>
      <c r="C45" s="24"/>
      <c r="D45" s="25"/>
      <c r="E45" s="25"/>
      <c r="F45" s="25"/>
      <c r="G45" s="25"/>
      <c r="H45" s="25"/>
      <c r="I45" s="25"/>
    </row>
    <row r="46" spans="1:9" ht="11.25">
      <c r="A46" s="24"/>
      <c r="B46" s="23"/>
      <c r="C46" s="24"/>
      <c r="D46" s="25"/>
      <c r="E46" s="25"/>
      <c r="F46" s="25"/>
      <c r="G46" s="25"/>
      <c r="H46" s="25"/>
      <c r="I46" s="25"/>
    </row>
    <row r="47" spans="1:9" ht="11.25">
      <c r="A47" s="24"/>
      <c r="B47" s="23"/>
      <c r="C47" s="24"/>
      <c r="D47" s="25"/>
      <c r="E47" s="25"/>
      <c r="F47" s="25"/>
      <c r="G47" s="25"/>
      <c r="H47" s="25"/>
      <c r="I47" s="25"/>
    </row>
    <row r="48" spans="1:9" ht="11.25">
      <c r="A48" s="24"/>
      <c r="B48" s="23"/>
      <c r="C48" s="24"/>
      <c r="D48" s="25"/>
      <c r="E48" s="25"/>
      <c r="F48" s="25"/>
      <c r="G48" s="25"/>
      <c r="H48" s="25"/>
      <c r="I48" s="25"/>
    </row>
    <row r="49" spans="1:9" ht="11.25">
      <c r="A49" s="24"/>
      <c r="B49" s="23"/>
      <c r="C49" s="24"/>
      <c r="D49" s="25"/>
      <c r="E49" s="25"/>
      <c r="F49" s="25"/>
      <c r="G49" s="25"/>
      <c r="H49" s="25"/>
      <c r="I49" s="25"/>
    </row>
    <row r="50" spans="1:9" ht="11.25">
      <c r="A50" s="24"/>
      <c r="B50" s="23"/>
      <c r="C50" s="24"/>
      <c r="D50" s="25"/>
      <c r="E50" s="25"/>
      <c r="F50" s="25"/>
      <c r="G50" s="25"/>
      <c r="H50" s="25"/>
      <c r="I50" s="25"/>
    </row>
    <row r="51" spans="1:9" ht="11.25">
      <c r="A51" s="24"/>
      <c r="B51" s="23"/>
      <c r="C51" s="24"/>
      <c r="D51" s="25"/>
      <c r="E51" s="25"/>
      <c r="F51" s="25"/>
      <c r="G51" s="25"/>
      <c r="H51" s="25"/>
      <c r="I51" s="25"/>
    </row>
    <row r="52" spans="1:9" ht="11.25">
      <c r="A52" s="24"/>
      <c r="B52" s="23"/>
      <c r="C52" s="24"/>
      <c r="D52" s="25"/>
      <c r="E52" s="25"/>
      <c r="F52" s="25"/>
      <c r="G52" s="25"/>
      <c r="H52" s="25"/>
      <c r="I52" s="25"/>
    </row>
    <row r="53" spans="1:9" ht="11.25">
      <c r="A53" s="24"/>
      <c r="B53" s="23"/>
      <c r="C53" s="24"/>
      <c r="D53" s="25"/>
      <c r="E53" s="25"/>
      <c r="F53" s="25"/>
      <c r="G53" s="25"/>
      <c r="H53" s="25"/>
      <c r="I53" s="25"/>
    </row>
    <row r="54" spans="1:9" ht="11.25">
      <c r="A54" s="24"/>
      <c r="B54" s="23"/>
      <c r="C54" s="24"/>
      <c r="D54" s="25"/>
      <c r="E54" s="25"/>
      <c r="F54" s="25"/>
      <c r="G54" s="25"/>
      <c r="H54" s="25"/>
      <c r="I54" s="25"/>
    </row>
    <row r="55" spans="1:9" ht="11.25">
      <c r="A55" s="24"/>
      <c r="B55" s="23"/>
      <c r="C55" s="24"/>
      <c r="D55" s="25"/>
      <c r="E55" s="25"/>
      <c r="F55" s="25"/>
      <c r="G55" s="25"/>
      <c r="H55" s="25"/>
      <c r="I55" s="25"/>
    </row>
    <row r="56" spans="1:9" ht="11.25">
      <c r="A56" s="24"/>
      <c r="B56" s="23"/>
      <c r="C56" s="24"/>
      <c r="D56" s="25"/>
      <c r="E56" s="25"/>
      <c r="F56" s="25"/>
      <c r="G56" s="25"/>
      <c r="H56" s="25"/>
      <c r="I56" s="25"/>
    </row>
    <row r="57" spans="1:9" ht="11.25">
      <c r="A57" s="24"/>
      <c r="B57" s="23"/>
      <c r="C57" s="24"/>
      <c r="D57" s="25"/>
      <c r="E57" s="25"/>
      <c r="F57" s="25"/>
      <c r="G57" s="25"/>
      <c r="H57" s="25"/>
      <c r="I57" s="25"/>
    </row>
    <row r="58" spans="1:9" ht="11.25">
      <c r="A58" s="24"/>
      <c r="B58" s="23"/>
      <c r="C58" s="24"/>
      <c r="D58" s="25"/>
      <c r="E58" s="25"/>
      <c r="F58" s="25"/>
      <c r="G58" s="25"/>
      <c r="H58" s="25"/>
      <c r="I58" s="25"/>
    </row>
    <row r="59" spans="1:9" ht="11.25">
      <c r="A59" s="24"/>
      <c r="B59" s="23"/>
      <c r="C59" s="24"/>
      <c r="D59" s="25"/>
      <c r="E59" s="25"/>
      <c r="F59" s="25"/>
      <c r="G59" s="25"/>
      <c r="H59" s="25"/>
      <c r="I59" s="25"/>
    </row>
    <row r="60" spans="1:9" ht="11.25">
      <c r="A60" s="24"/>
      <c r="B60" s="23"/>
      <c r="C60" s="24"/>
      <c r="D60" s="25"/>
      <c r="E60" s="25"/>
      <c r="F60" s="25"/>
      <c r="G60" s="25"/>
      <c r="H60" s="25"/>
      <c r="I60" s="25"/>
    </row>
    <row r="61" spans="1:9" ht="11.25">
      <c r="A61" s="24"/>
      <c r="B61" s="23"/>
      <c r="C61" s="24"/>
      <c r="D61" s="25"/>
      <c r="E61" s="25"/>
      <c r="F61" s="25"/>
      <c r="G61" s="25"/>
      <c r="H61" s="25"/>
      <c r="I61" s="25"/>
    </row>
    <row r="62" spans="1:9" ht="11.25">
      <c r="A62" s="24"/>
      <c r="B62" s="23"/>
      <c r="C62" s="24"/>
      <c r="D62" s="25"/>
      <c r="E62" s="25"/>
      <c r="F62" s="25"/>
      <c r="G62" s="25"/>
      <c r="H62" s="25"/>
      <c r="I62" s="25"/>
    </row>
    <row r="63" spans="1:9" ht="11.25">
      <c r="A63" s="24"/>
      <c r="B63" s="23"/>
      <c r="C63" s="24"/>
      <c r="D63" s="25"/>
      <c r="E63" s="25"/>
      <c r="F63" s="25"/>
      <c r="G63" s="25"/>
      <c r="H63" s="25"/>
      <c r="I63" s="25"/>
    </row>
    <row r="64" spans="1:9" ht="11.25">
      <c r="A64" s="24"/>
      <c r="B64" s="23"/>
      <c r="C64" s="24"/>
      <c r="D64" s="25"/>
      <c r="E64" s="25"/>
      <c r="F64" s="25"/>
      <c r="G64" s="25"/>
      <c r="H64" s="25"/>
      <c r="I64" s="25"/>
    </row>
    <row r="65" spans="1:9" ht="11.25">
      <c r="A65" s="24"/>
      <c r="B65" s="23"/>
      <c r="C65" s="24"/>
      <c r="D65" s="25"/>
      <c r="E65" s="25"/>
      <c r="F65" s="25"/>
      <c r="G65" s="25"/>
      <c r="H65" s="25"/>
      <c r="I65" s="25"/>
    </row>
    <row r="66" spans="1:9" ht="11.25">
      <c r="A66" s="24"/>
      <c r="B66" s="23"/>
      <c r="C66" s="24"/>
      <c r="D66" s="25"/>
      <c r="E66" s="25"/>
      <c r="F66" s="25"/>
      <c r="G66" s="25"/>
      <c r="H66" s="25"/>
      <c r="I66" s="25"/>
    </row>
    <row r="67" spans="1:9" ht="11.25">
      <c r="A67" s="24"/>
      <c r="B67" s="23"/>
      <c r="C67" s="24"/>
      <c r="D67" s="25"/>
      <c r="E67" s="25"/>
      <c r="F67" s="25"/>
      <c r="G67" s="25"/>
      <c r="H67" s="25"/>
      <c r="I67" s="25"/>
    </row>
    <row r="68" spans="1:9" ht="11.25">
      <c r="A68" s="24"/>
      <c r="B68" s="23"/>
      <c r="C68" s="24"/>
      <c r="D68" s="25"/>
      <c r="E68" s="25"/>
      <c r="F68" s="25"/>
      <c r="G68" s="25"/>
      <c r="H68" s="25"/>
      <c r="I68" s="25"/>
    </row>
    <row r="69" spans="1:9" ht="11.25">
      <c r="A69" s="24"/>
      <c r="B69" s="23"/>
      <c r="C69" s="24"/>
      <c r="D69" s="25"/>
      <c r="E69" s="25"/>
      <c r="F69" s="25"/>
      <c r="G69" s="25"/>
      <c r="H69" s="25"/>
      <c r="I69" s="25"/>
    </row>
    <row r="70" spans="1:9" ht="11.25">
      <c r="A70" s="24"/>
      <c r="B70" s="23"/>
      <c r="C70" s="24"/>
      <c r="D70" s="25"/>
      <c r="E70" s="25"/>
      <c r="F70" s="25"/>
      <c r="G70" s="25"/>
      <c r="H70" s="25"/>
      <c r="I70" s="25"/>
    </row>
  </sheetData>
  <sheetProtection/>
  <mergeCells count="4">
    <mergeCell ref="C20:I21"/>
    <mergeCell ref="C4:I5"/>
    <mergeCell ref="C6:I7"/>
    <mergeCell ref="C8:I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179"/>
  <sheetViews>
    <sheetView zoomScalePageLayoutView="0" workbookViewId="0" topLeftCell="A115">
      <selection activeCell="E173" sqref="E173"/>
    </sheetView>
  </sheetViews>
  <sheetFormatPr defaultColWidth="9.140625" defaultRowHeight="12.75"/>
  <cols>
    <col min="1" max="1" width="9.140625" style="47" customWidth="1"/>
    <col min="2" max="2" width="85.421875" style="47" customWidth="1"/>
    <col min="3" max="3" width="9.140625" style="47" customWidth="1"/>
    <col min="4" max="16384" width="9.140625" style="47" customWidth="1"/>
  </cols>
  <sheetData>
    <row r="1" ht="12.75">
      <c r="A1" s="82" t="s">
        <v>812</v>
      </c>
    </row>
    <row r="3" spans="1:2" ht="12.75" customHeight="1">
      <c r="A3" s="591" t="s">
        <v>761</v>
      </c>
      <c r="B3" s="591"/>
    </row>
    <row r="4" ht="12.75">
      <c r="B4" s="368" t="s">
        <v>762</v>
      </c>
    </row>
    <row r="5" spans="1:2" ht="12.75">
      <c r="A5" s="592" t="s">
        <v>759</v>
      </c>
      <c r="B5" s="593" t="s">
        <v>763</v>
      </c>
    </row>
    <row r="6" spans="1:2" ht="12.75">
      <c r="A6" s="592"/>
      <c r="B6" s="594"/>
    </row>
    <row r="7" spans="1:2" ht="12.75">
      <c r="A7" s="198" t="s">
        <v>16</v>
      </c>
      <c r="B7" s="199" t="s">
        <v>267</v>
      </c>
    </row>
    <row r="8" spans="1:2" ht="12.75">
      <c r="A8" s="198">
        <v>1300047</v>
      </c>
      <c r="B8" s="199" t="s">
        <v>750</v>
      </c>
    </row>
    <row r="9" spans="1:2" ht="12.75">
      <c r="A9" s="198">
        <v>1300029</v>
      </c>
      <c r="B9" s="199" t="s">
        <v>739</v>
      </c>
    </row>
    <row r="10" spans="1:2" ht="25.5">
      <c r="A10" s="198">
        <v>1300136</v>
      </c>
      <c r="B10" s="199" t="s">
        <v>324</v>
      </c>
    </row>
    <row r="11" spans="1:2" ht="25.5">
      <c r="A11" s="198">
        <v>1300046</v>
      </c>
      <c r="B11" s="199" t="s">
        <v>749</v>
      </c>
    </row>
    <row r="12" spans="1:2" ht="25.5">
      <c r="A12" s="198">
        <v>2200131</v>
      </c>
      <c r="B12" s="205" t="s">
        <v>734</v>
      </c>
    </row>
    <row r="13" spans="1:2" ht="12.75">
      <c r="A13" s="198" t="s">
        <v>17</v>
      </c>
      <c r="B13" s="199" t="s">
        <v>141</v>
      </c>
    </row>
    <row r="14" spans="1:2" ht="12.75">
      <c r="A14" s="198">
        <v>1300040</v>
      </c>
      <c r="B14" s="205" t="s">
        <v>738</v>
      </c>
    </row>
    <row r="15" spans="1:2" ht="12.75">
      <c r="A15" s="198">
        <v>1200056</v>
      </c>
      <c r="B15" s="205" t="s">
        <v>728</v>
      </c>
    </row>
    <row r="16" spans="1:2" ht="12.75">
      <c r="A16" s="198">
        <v>1200057</v>
      </c>
      <c r="B16" s="205" t="s">
        <v>729</v>
      </c>
    </row>
    <row r="17" spans="1:2" ht="12.75">
      <c r="A17" s="198" t="s">
        <v>18</v>
      </c>
      <c r="B17" s="199" t="s">
        <v>317</v>
      </c>
    </row>
    <row r="18" spans="1:2" ht="12.75">
      <c r="A18" s="198">
        <v>1300037</v>
      </c>
      <c r="B18" s="199" t="s">
        <v>49</v>
      </c>
    </row>
    <row r="19" spans="1:2" ht="12.75">
      <c r="A19" s="198">
        <v>1300037</v>
      </c>
      <c r="B19" s="199" t="s">
        <v>50</v>
      </c>
    </row>
    <row r="20" spans="1:2" ht="12.75">
      <c r="A20" s="198" t="s">
        <v>20</v>
      </c>
      <c r="B20" s="199" t="s">
        <v>19</v>
      </c>
    </row>
    <row r="21" spans="1:2" ht="12.75">
      <c r="A21" s="198">
        <v>1300038</v>
      </c>
      <c r="B21" s="199" t="s">
        <v>731</v>
      </c>
    </row>
    <row r="22" spans="1:2" ht="12.75">
      <c r="A22" s="198">
        <v>1300039</v>
      </c>
      <c r="B22" s="199" t="s">
        <v>732</v>
      </c>
    </row>
    <row r="23" spans="1:2" ht="12.75">
      <c r="A23" s="198">
        <v>1300169</v>
      </c>
      <c r="B23" s="199" t="s">
        <v>318</v>
      </c>
    </row>
    <row r="24" spans="1:2" ht="12.75">
      <c r="A24" s="198">
        <v>1300169</v>
      </c>
      <c r="B24" s="199" t="s">
        <v>51</v>
      </c>
    </row>
    <row r="25" spans="1:2" ht="12.75">
      <c r="A25" s="198">
        <v>1300169</v>
      </c>
      <c r="B25" s="199" t="s">
        <v>52</v>
      </c>
    </row>
    <row r="26" spans="1:2" ht="12.75">
      <c r="A26" s="198">
        <v>1300041</v>
      </c>
      <c r="B26" s="199" t="s">
        <v>733</v>
      </c>
    </row>
    <row r="27" spans="1:2" ht="12.75">
      <c r="A27" s="198" t="s">
        <v>24</v>
      </c>
      <c r="B27" s="205" t="s">
        <v>23</v>
      </c>
    </row>
    <row r="28" spans="1:2" ht="12.75">
      <c r="A28" s="198" t="s">
        <v>25</v>
      </c>
      <c r="B28" s="205" t="s">
        <v>48</v>
      </c>
    </row>
    <row r="29" spans="1:2" ht="12.75">
      <c r="A29" s="198">
        <v>1300185</v>
      </c>
      <c r="B29" s="205" t="s">
        <v>319</v>
      </c>
    </row>
    <row r="30" spans="1:2" ht="12.75">
      <c r="A30" s="198">
        <v>1000017</v>
      </c>
      <c r="B30" s="205" t="s">
        <v>53</v>
      </c>
    </row>
    <row r="31" spans="1:2" ht="12.75">
      <c r="A31" s="198">
        <v>1200055</v>
      </c>
      <c r="B31" s="205" t="s">
        <v>727</v>
      </c>
    </row>
    <row r="32" spans="1:2" ht="12.75">
      <c r="A32" s="198">
        <v>1300042</v>
      </c>
      <c r="B32" s="205" t="s">
        <v>735</v>
      </c>
    </row>
    <row r="33" spans="1:2" ht="12.75">
      <c r="A33" s="198" t="s">
        <v>22</v>
      </c>
      <c r="B33" s="199" t="s">
        <v>21</v>
      </c>
    </row>
    <row r="34" spans="1:2" ht="12.75">
      <c r="A34" s="371" t="s">
        <v>688</v>
      </c>
      <c r="B34" s="372" t="s">
        <v>689</v>
      </c>
    </row>
    <row r="35" spans="1:2" ht="12.75">
      <c r="A35" s="198" t="s">
        <v>27</v>
      </c>
      <c r="B35" s="199" t="s">
        <v>144</v>
      </c>
    </row>
    <row r="36" spans="1:2" ht="12.75">
      <c r="A36" s="56">
        <v>1000215</v>
      </c>
      <c r="B36" s="7" t="s">
        <v>46</v>
      </c>
    </row>
    <row r="37" spans="1:2" ht="12.75">
      <c r="A37" s="198" t="s">
        <v>33</v>
      </c>
      <c r="B37" s="369" t="s">
        <v>649</v>
      </c>
    </row>
    <row r="38" spans="1:2" ht="12.75">
      <c r="A38" s="198" t="s">
        <v>33</v>
      </c>
      <c r="B38" s="369" t="s">
        <v>650</v>
      </c>
    </row>
    <row r="39" spans="1:2" ht="12.75">
      <c r="A39" s="198" t="s">
        <v>33</v>
      </c>
      <c r="B39" s="369" t="s">
        <v>651</v>
      </c>
    </row>
    <row r="40" spans="1:2" ht="12.75">
      <c r="A40" s="198">
        <v>1200056</v>
      </c>
      <c r="B40" s="205" t="s">
        <v>728</v>
      </c>
    </row>
    <row r="41" spans="1:2" ht="12.75">
      <c r="A41" s="198">
        <v>1200057</v>
      </c>
      <c r="B41" s="205" t="s">
        <v>729</v>
      </c>
    </row>
    <row r="42" spans="1:2" ht="12.75">
      <c r="A42" s="198">
        <v>1200088</v>
      </c>
      <c r="B42" s="199" t="s">
        <v>652</v>
      </c>
    </row>
    <row r="43" spans="1:2" ht="12.75">
      <c r="A43" s="56">
        <v>1200062</v>
      </c>
      <c r="B43" s="370" t="s">
        <v>653</v>
      </c>
    </row>
    <row r="44" spans="1:2" ht="12.75">
      <c r="A44" s="198">
        <v>1200070</v>
      </c>
      <c r="B44" s="370" t="s">
        <v>655</v>
      </c>
    </row>
    <row r="45" spans="1:2" ht="12.75">
      <c r="A45" s="198" t="s">
        <v>34</v>
      </c>
      <c r="B45" s="369" t="s">
        <v>657</v>
      </c>
    </row>
    <row r="46" spans="1:2" ht="12.75">
      <c r="A46" s="198" t="s">
        <v>12</v>
      </c>
      <c r="B46" s="369" t="s">
        <v>35</v>
      </c>
    </row>
    <row r="47" spans="1:2" ht="12.75">
      <c r="A47" s="198">
        <v>1200064</v>
      </c>
      <c r="B47" s="205" t="s">
        <v>742</v>
      </c>
    </row>
    <row r="48" spans="1:2" ht="12.75">
      <c r="A48" s="198">
        <v>1200065</v>
      </c>
      <c r="B48" s="205" t="s">
        <v>744</v>
      </c>
    </row>
    <row r="49" spans="1:2" ht="12.75">
      <c r="A49" s="198" t="s">
        <v>36</v>
      </c>
      <c r="B49" s="205" t="s">
        <v>234</v>
      </c>
    </row>
    <row r="50" spans="1:2" ht="12.75">
      <c r="A50" s="198" t="s">
        <v>38</v>
      </c>
      <c r="B50" s="205" t="s">
        <v>37</v>
      </c>
    </row>
    <row r="51" spans="1:2" ht="12.75">
      <c r="A51" s="198" t="s">
        <v>39</v>
      </c>
      <c r="B51" s="205" t="s">
        <v>147</v>
      </c>
    </row>
    <row r="52" spans="1:2" ht="12.75">
      <c r="A52" s="198" t="s">
        <v>14</v>
      </c>
      <c r="B52" s="205" t="s">
        <v>53</v>
      </c>
    </row>
    <row r="53" spans="1:2" ht="12.75">
      <c r="A53" s="198" t="s">
        <v>15</v>
      </c>
      <c r="B53" s="205" t="s">
        <v>137</v>
      </c>
    </row>
    <row r="54" spans="1:2" ht="12.75">
      <c r="A54" s="198">
        <v>1000124</v>
      </c>
      <c r="B54" s="197" t="s">
        <v>150</v>
      </c>
    </row>
    <row r="55" spans="1:2" ht="12.75">
      <c r="A55" s="198" t="s">
        <v>5</v>
      </c>
      <c r="B55" s="197" t="s">
        <v>151</v>
      </c>
    </row>
    <row r="56" spans="1:2" ht="12.75">
      <c r="A56" s="198" t="s">
        <v>6</v>
      </c>
      <c r="B56" s="197" t="s">
        <v>44</v>
      </c>
    </row>
    <row r="57" spans="1:2" ht="12.75">
      <c r="A57" s="198" t="s">
        <v>8</v>
      </c>
      <c r="B57" s="197" t="s">
        <v>7</v>
      </c>
    </row>
    <row r="58" spans="1:2" ht="12.75">
      <c r="A58" s="198" t="s">
        <v>9</v>
      </c>
      <c r="B58" s="197" t="s">
        <v>152</v>
      </c>
    </row>
    <row r="59" spans="1:2" ht="12.75">
      <c r="A59" s="198" t="s">
        <v>10</v>
      </c>
      <c r="B59" s="197" t="s">
        <v>140</v>
      </c>
    </row>
    <row r="60" spans="1:2" ht="12.75">
      <c r="A60" s="56">
        <v>1000215</v>
      </c>
      <c r="B60" s="235" t="s">
        <v>46</v>
      </c>
    </row>
    <row r="61" spans="1:2" ht="12.75">
      <c r="A61" s="373" t="s">
        <v>375</v>
      </c>
      <c r="B61" s="374" t="s">
        <v>376</v>
      </c>
    </row>
    <row r="62" spans="1:2" ht="12.75">
      <c r="A62" s="262" t="s">
        <v>384</v>
      </c>
      <c r="B62" s="265" t="s">
        <v>385</v>
      </c>
    </row>
    <row r="63" spans="1:2" ht="12.75">
      <c r="A63" s="262" t="s">
        <v>386</v>
      </c>
      <c r="B63" s="265" t="s">
        <v>387</v>
      </c>
    </row>
    <row r="64" spans="1:2" ht="12.75">
      <c r="A64" s="262" t="s">
        <v>398</v>
      </c>
      <c r="B64" s="265" t="s">
        <v>399</v>
      </c>
    </row>
    <row r="65" spans="1:2" ht="12.75">
      <c r="A65" s="262" t="s">
        <v>402</v>
      </c>
      <c r="B65" s="265" t="s">
        <v>403</v>
      </c>
    </row>
    <row r="66" spans="1:2" ht="12.75">
      <c r="A66" s="262" t="s">
        <v>404</v>
      </c>
      <c r="B66" s="265" t="s">
        <v>405</v>
      </c>
    </row>
    <row r="67" spans="1:2" ht="12.75">
      <c r="A67" s="262" t="s">
        <v>408</v>
      </c>
      <c r="B67" s="265" t="s">
        <v>409</v>
      </c>
    </row>
    <row r="68" spans="1:2" ht="12.75">
      <c r="A68" s="262" t="s">
        <v>410</v>
      </c>
      <c r="B68" s="265" t="s">
        <v>411</v>
      </c>
    </row>
    <row r="69" spans="1:2" ht="12.75">
      <c r="A69" s="262" t="s">
        <v>412</v>
      </c>
      <c r="B69" s="265" t="s">
        <v>413</v>
      </c>
    </row>
    <row r="70" spans="1:2" ht="12.75">
      <c r="A70" s="262" t="s">
        <v>476</v>
      </c>
      <c r="B70" s="265" t="s">
        <v>477</v>
      </c>
    </row>
    <row r="71" spans="1:2" ht="12.75">
      <c r="A71" s="262" t="s">
        <v>457</v>
      </c>
      <c r="B71" s="265" t="s">
        <v>458</v>
      </c>
    </row>
    <row r="72" spans="1:2" ht="12.75">
      <c r="A72" s="262" t="s">
        <v>480</v>
      </c>
      <c r="B72" s="265" t="s">
        <v>481</v>
      </c>
    </row>
    <row r="73" spans="1:2" ht="12.75">
      <c r="A73" s="373" t="s">
        <v>515</v>
      </c>
      <c r="B73" s="374" t="s">
        <v>516</v>
      </c>
    </row>
    <row r="74" spans="1:2" ht="12.75">
      <c r="A74" s="373" t="s">
        <v>517</v>
      </c>
      <c r="B74" s="374" t="s">
        <v>518</v>
      </c>
    </row>
    <row r="75" spans="1:2" ht="12.75">
      <c r="A75" s="262" t="s">
        <v>521</v>
      </c>
      <c r="B75" s="265" t="s">
        <v>522</v>
      </c>
    </row>
    <row r="76" spans="1:2" ht="12.75">
      <c r="A76" s="262" t="s">
        <v>525</v>
      </c>
      <c r="B76" s="265" t="s">
        <v>526</v>
      </c>
    </row>
    <row r="77" spans="1:2" ht="12.75">
      <c r="A77" s="262" t="s">
        <v>529</v>
      </c>
      <c r="B77" s="265" t="s">
        <v>530</v>
      </c>
    </row>
    <row r="78" spans="1:2" ht="12.75">
      <c r="A78" s="262" t="s">
        <v>533</v>
      </c>
      <c r="B78" s="265" t="s">
        <v>534</v>
      </c>
    </row>
    <row r="79" spans="1:2" ht="12.75">
      <c r="A79" s="262" t="s">
        <v>537</v>
      </c>
      <c r="B79" s="265" t="s">
        <v>538</v>
      </c>
    </row>
    <row r="80" spans="1:2" ht="12.75">
      <c r="A80" s="262" t="s">
        <v>539</v>
      </c>
      <c r="B80" s="265" t="s">
        <v>540</v>
      </c>
    </row>
    <row r="81" spans="1:2" ht="12.75">
      <c r="A81" s="262" t="s">
        <v>549</v>
      </c>
      <c r="B81" s="265" t="s">
        <v>550</v>
      </c>
    </row>
    <row r="82" spans="1:2" ht="12.75">
      <c r="A82" s="262" t="s">
        <v>553</v>
      </c>
      <c r="B82" s="265" t="s">
        <v>554</v>
      </c>
    </row>
    <row r="83" spans="1:2" ht="12.75">
      <c r="A83" s="262" t="s">
        <v>555</v>
      </c>
      <c r="B83" s="265" t="s">
        <v>556</v>
      </c>
    </row>
    <row r="84" spans="1:2" ht="12.75">
      <c r="A84" s="262" t="s">
        <v>557</v>
      </c>
      <c r="B84" s="265" t="s">
        <v>558</v>
      </c>
    </row>
    <row r="85" spans="1:2" ht="12.75">
      <c r="A85" s="262" t="s">
        <v>563</v>
      </c>
      <c r="B85" s="265" t="s">
        <v>564</v>
      </c>
    </row>
    <row r="86" spans="1:2" ht="12.75">
      <c r="A86" s="262" t="s">
        <v>567</v>
      </c>
      <c r="B86" s="265" t="s">
        <v>568</v>
      </c>
    </row>
    <row r="87" spans="1:2" ht="12.75">
      <c r="A87" s="262" t="s">
        <v>569</v>
      </c>
      <c r="B87" s="265" t="s">
        <v>570</v>
      </c>
    </row>
    <row r="88" spans="1:2" ht="12.75">
      <c r="A88" s="262" t="s">
        <v>577</v>
      </c>
      <c r="B88" s="265" t="s">
        <v>578</v>
      </c>
    </row>
    <row r="89" spans="1:2" ht="12.75">
      <c r="A89" s="262" t="s">
        <v>579</v>
      </c>
      <c r="B89" s="265" t="s">
        <v>580</v>
      </c>
    </row>
    <row r="90" spans="1:2" ht="12.75">
      <c r="A90" s="262" t="s">
        <v>591</v>
      </c>
      <c r="B90" s="265" t="s">
        <v>592</v>
      </c>
    </row>
    <row r="91" spans="1:2" ht="12.75">
      <c r="A91" s="262" t="s">
        <v>595</v>
      </c>
      <c r="B91" s="265" t="s">
        <v>596</v>
      </c>
    </row>
    <row r="92" spans="1:2" ht="12.75">
      <c r="A92" s="262" t="s">
        <v>597</v>
      </c>
      <c r="B92" s="265" t="s">
        <v>598</v>
      </c>
    </row>
    <row r="93" spans="1:2" ht="12.75">
      <c r="A93" s="262" t="s">
        <v>603</v>
      </c>
      <c r="B93" s="265" t="s">
        <v>604</v>
      </c>
    </row>
    <row r="94" spans="1:2" ht="12.75">
      <c r="A94" s="262" t="s">
        <v>609</v>
      </c>
      <c r="B94" s="265" t="s">
        <v>610</v>
      </c>
    </row>
    <row r="95" spans="1:2" ht="12.75">
      <c r="A95" s="262" t="s">
        <v>611</v>
      </c>
      <c r="B95" s="265" t="s">
        <v>612</v>
      </c>
    </row>
    <row r="96" spans="1:2" ht="12.75">
      <c r="A96" s="262" t="s">
        <v>613</v>
      </c>
      <c r="B96" s="265" t="s">
        <v>614</v>
      </c>
    </row>
    <row r="97" spans="1:2" ht="12.75">
      <c r="A97" s="262" t="s">
        <v>617</v>
      </c>
      <c r="B97" s="265" t="s">
        <v>618</v>
      </c>
    </row>
    <row r="98" spans="1:2" ht="12.75">
      <c r="A98" s="262" t="s">
        <v>619</v>
      </c>
      <c r="B98" s="265" t="s">
        <v>620</v>
      </c>
    </row>
    <row r="99" spans="1:2" ht="12.75">
      <c r="A99" s="262" t="s">
        <v>621</v>
      </c>
      <c r="B99" s="265" t="s">
        <v>622</v>
      </c>
    </row>
    <row r="100" spans="1:2" ht="12.75">
      <c r="A100" s="375" t="s">
        <v>422</v>
      </c>
      <c r="B100" s="376" t="s">
        <v>423</v>
      </c>
    </row>
    <row r="101" spans="1:2" ht="12.75">
      <c r="A101" s="375" t="s">
        <v>428</v>
      </c>
      <c r="B101" s="376" t="s">
        <v>429</v>
      </c>
    </row>
    <row r="102" spans="1:2" ht="12.75">
      <c r="A102" s="375" t="s">
        <v>446</v>
      </c>
      <c r="B102" s="376" t="s">
        <v>447</v>
      </c>
    </row>
    <row r="103" spans="1:2" ht="12.75">
      <c r="A103" s="375" t="s">
        <v>450</v>
      </c>
      <c r="B103" s="376" t="s">
        <v>451</v>
      </c>
    </row>
    <row r="104" spans="1:2" ht="12.75">
      <c r="A104" s="262" t="s">
        <v>658</v>
      </c>
      <c r="B104" s="265" t="s">
        <v>415</v>
      </c>
    </row>
    <row r="105" spans="1:2" ht="12.75">
      <c r="A105" s="270" t="s">
        <v>58</v>
      </c>
      <c r="B105" s="271" t="s">
        <v>158</v>
      </c>
    </row>
    <row r="106" spans="1:2" ht="12.75">
      <c r="A106" s="270" t="s">
        <v>59</v>
      </c>
      <c r="B106" s="271" t="s">
        <v>159</v>
      </c>
    </row>
    <row r="107" spans="1:2" ht="12.75">
      <c r="A107" s="270" t="s">
        <v>60</v>
      </c>
      <c r="B107" s="271" t="s">
        <v>160</v>
      </c>
    </row>
    <row r="108" spans="1:2" ht="12.75">
      <c r="A108" s="270" t="s">
        <v>61</v>
      </c>
      <c r="B108" s="271" t="s">
        <v>161</v>
      </c>
    </row>
    <row r="109" spans="1:2" ht="12.75">
      <c r="A109" s="270" t="s">
        <v>62</v>
      </c>
      <c r="B109" s="271" t="s">
        <v>163</v>
      </c>
    </row>
    <row r="110" spans="1:2" ht="12.75">
      <c r="A110" s="270" t="s">
        <v>64</v>
      </c>
      <c r="B110" s="271" t="s">
        <v>63</v>
      </c>
    </row>
    <row r="111" spans="1:2" ht="12.75">
      <c r="A111" s="270" t="s">
        <v>67</v>
      </c>
      <c r="B111" s="271" t="s">
        <v>66</v>
      </c>
    </row>
    <row r="112" spans="1:2" ht="12.75">
      <c r="A112" s="270" t="s">
        <v>71</v>
      </c>
      <c r="B112" s="271" t="s">
        <v>70</v>
      </c>
    </row>
    <row r="113" spans="1:2" ht="12.75">
      <c r="A113" s="270" t="s">
        <v>69</v>
      </c>
      <c r="B113" s="271" t="s">
        <v>68</v>
      </c>
    </row>
    <row r="114" spans="1:2" ht="12.75">
      <c r="A114" s="270" t="s">
        <v>28</v>
      </c>
      <c r="B114" s="271" t="s">
        <v>54</v>
      </c>
    </row>
    <row r="115" spans="1:2" ht="12.75">
      <c r="A115" s="270">
        <v>2200103</v>
      </c>
      <c r="B115" s="271" t="s">
        <v>111</v>
      </c>
    </row>
    <row r="116" spans="1:2" ht="12.75">
      <c r="A116" s="278" t="s">
        <v>73</v>
      </c>
      <c r="B116" s="199" t="s">
        <v>72</v>
      </c>
    </row>
    <row r="117" spans="1:2" ht="12.75">
      <c r="A117" s="278">
        <v>1400019</v>
      </c>
      <c r="B117" s="199" t="s">
        <v>112</v>
      </c>
    </row>
    <row r="118" spans="1:2" ht="12.75">
      <c r="A118" s="270" t="s">
        <v>28</v>
      </c>
      <c r="B118" s="271" t="s">
        <v>54</v>
      </c>
    </row>
    <row r="119" spans="1:2" ht="12.75">
      <c r="A119" s="270" t="s">
        <v>29</v>
      </c>
      <c r="B119" s="271" t="s">
        <v>110</v>
      </c>
    </row>
    <row r="120" spans="1:2" ht="12.75">
      <c r="A120" s="278" t="s">
        <v>67</v>
      </c>
      <c r="B120" s="199" t="s">
        <v>113</v>
      </c>
    </row>
    <row r="121" spans="1:2" ht="12.75">
      <c r="A121" s="278" t="s">
        <v>71</v>
      </c>
      <c r="B121" s="199" t="s">
        <v>114</v>
      </c>
    </row>
    <row r="122" spans="1:2" ht="12.75">
      <c r="A122" s="198">
        <v>1200056</v>
      </c>
      <c r="B122" s="205" t="s">
        <v>728</v>
      </c>
    </row>
    <row r="123" spans="1:2" ht="12.75">
      <c r="A123" s="278">
        <v>1000165</v>
      </c>
      <c r="B123" s="199" t="s">
        <v>139</v>
      </c>
    </row>
    <row r="124" spans="1:2" ht="12.75">
      <c r="A124" s="278">
        <v>1000116</v>
      </c>
      <c r="B124" s="199" t="s">
        <v>164</v>
      </c>
    </row>
    <row r="125" spans="1:2" ht="12.75">
      <c r="A125" s="278">
        <v>1000116</v>
      </c>
      <c r="B125" s="199" t="s">
        <v>165</v>
      </c>
    </row>
    <row r="126" spans="1:2" ht="12.75">
      <c r="A126" s="198">
        <v>1200057</v>
      </c>
      <c r="B126" s="205" t="s">
        <v>729</v>
      </c>
    </row>
    <row r="127" spans="1:2" ht="12.75">
      <c r="A127" s="198">
        <v>1600014</v>
      </c>
      <c r="B127" s="199" t="s">
        <v>78</v>
      </c>
    </row>
    <row r="128" spans="1:2" ht="12.75">
      <c r="A128" s="198">
        <v>1600014</v>
      </c>
      <c r="B128" s="199" t="s">
        <v>112</v>
      </c>
    </row>
    <row r="129" spans="1:2" ht="12.75">
      <c r="A129" s="198">
        <v>1200056</v>
      </c>
      <c r="B129" s="205" t="s">
        <v>728</v>
      </c>
    </row>
    <row r="130" spans="1:2" ht="12.75">
      <c r="A130" s="198" t="s">
        <v>79</v>
      </c>
      <c r="B130" s="199" t="s">
        <v>166</v>
      </c>
    </row>
    <row r="131" spans="1:2" ht="12.75">
      <c r="A131" s="198" t="s">
        <v>80</v>
      </c>
      <c r="B131" s="199" t="s">
        <v>167</v>
      </c>
    </row>
    <row r="132" spans="1:2" ht="12.75">
      <c r="A132" s="198" t="s">
        <v>82</v>
      </c>
      <c r="B132" s="199" t="s">
        <v>169</v>
      </c>
    </row>
    <row r="133" spans="1:2" ht="12.75">
      <c r="A133" s="198" t="s">
        <v>83</v>
      </c>
      <c r="B133" s="199" t="s">
        <v>170</v>
      </c>
    </row>
    <row r="134" spans="1:2" ht="12.75">
      <c r="A134" s="198" t="s">
        <v>84</v>
      </c>
      <c r="B134" s="199" t="s">
        <v>155</v>
      </c>
    </row>
    <row r="135" spans="1:2" ht="12.75">
      <c r="A135" s="198" t="s">
        <v>85</v>
      </c>
      <c r="B135" s="199" t="s">
        <v>156</v>
      </c>
    </row>
    <row r="136" spans="1:2" ht="12.75">
      <c r="A136" s="198" t="s">
        <v>86</v>
      </c>
      <c r="B136" s="199" t="s">
        <v>154</v>
      </c>
    </row>
    <row r="137" spans="1:2" ht="12.75">
      <c r="A137" s="198">
        <v>1800010</v>
      </c>
      <c r="B137" s="199" t="s">
        <v>88</v>
      </c>
    </row>
    <row r="138" spans="1:2" ht="12.75">
      <c r="A138" s="278">
        <v>1800010</v>
      </c>
      <c r="B138" s="199" t="s">
        <v>112</v>
      </c>
    </row>
    <row r="139" spans="1:2" ht="12.75">
      <c r="A139" s="198">
        <v>1200056</v>
      </c>
      <c r="B139" s="205" t="s">
        <v>728</v>
      </c>
    </row>
    <row r="140" spans="1:2" ht="12.75">
      <c r="A140" s="278">
        <v>1800101</v>
      </c>
      <c r="B140" s="199" t="s">
        <v>299</v>
      </c>
    </row>
    <row r="141" spans="1:2" ht="12.75">
      <c r="A141" s="278">
        <v>1800119</v>
      </c>
      <c r="B141" s="199" t="s">
        <v>300</v>
      </c>
    </row>
    <row r="142" spans="1:2" ht="12.75">
      <c r="A142" s="278">
        <v>1800127</v>
      </c>
      <c r="B142" s="199" t="s">
        <v>301</v>
      </c>
    </row>
    <row r="143" spans="1:2" ht="12.75">
      <c r="A143" s="278">
        <v>1800135</v>
      </c>
      <c r="B143" s="199" t="s">
        <v>302</v>
      </c>
    </row>
    <row r="144" spans="1:2" ht="12.75">
      <c r="A144" s="278">
        <v>1800143</v>
      </c>
      <c r="B144" s="199" t="s">
        <v>303</v>
      </c>
    </row>
    <row r="145" spans="1:2" ht="12.75">
      <c r="A145" s="278">
        <v>1800168</v>
      </c>
      <c r="B145" s="199" t="s">
        <v>305</v>
      </c>
    </row>
    <row r="146" spans="1:2" ht="12.75">
      <c r="A146" s="278" t="s">
        <v>89</v>
      </c>
      <c r="B146" s="199" t="s">
        <v>306</v>
      </c>
    </row>
    <row r="147" spans="1:2" ht="12.75">
      <c r="A147" s="278" t="s">
        <v>90</v>
      </c>
      <c r="B147" s="199" t="s">
        <v>307</v>
      </c>
    </row>
    <row r="148" spans="1:2" ht="12.75">
      <c r="A148" s="278" t="s">
        <v>91</v>
      </c>
      <c r="B148" s="199" t="s">
        <v>115</v>
      </c>
    </row>
    <row r="149" spans="1:2" ht="12.75">
      <c r="A149" s="278">
        <v>1800200</v>
      </c>
      <c r="B149" s="199" t="s">
        <v>314</v>
      </c>
    </row>
    <row r="150" spans="1:2" ht="12.75">
      <c r="A150" s="278">
        <v>1800218</v>
      </c>
      <c r="B150" s="199" t="s">
        <v>315</v>
      </c>
    </row>
    <row r="151" spans="1:2" ht="12.75">
      <c r="A151" s="278">
        <v>1800226</v>
      </c>
      <c r="B151" s="199" t="s">
        <v>316</v>
      </c>
    </row>
    <row r="152" spans="1:2" ht="12.75">
      <c r="A152" s="278" t="s">
        <v>93</v>
      </c>
      <c r="B152" s="199" t="s">
        <v>313</v>
      </c>
    </row>
    <row r="153" spans="1:2" ht="12.75">
      <c r="A153" s="278">
        <v>1800093</v>
      </c>
      <c r="B153" s="199" t="s">
        <v>309</v>
      </c>
    </row>
    <row r="154" spans="1:2" ht="12.75">
      <c r="A154" s="278">
        <v>1700012</v>
      </c>
      <c r="B154" s="199" t="s">
        <v>754</v>
      </c>
    </row>
    <row r="155" spans="1:2" ht="12.75">
      <c r="A155" s="278">
        <v>1700012</v>
      </c>
      <c r="B155" s="199" t="s">
        <v>112</v>
      </c>
    </row>
    <row r="156" spans="1:2" ht="12.75">
      <c r="A156" s="198">
        <v>1200056</v>
      </c>
      <c r="B156" s="205" t="s">
        <v>728</v>
      </c>
    </row>
    <row r="157" spans="1:2" ht="12.75">
      <c r="A157" s="278">
        <v>1200055</v>
      </c>
      <c r="B157" s="205" t="s">
        <v>727</v>
      </c>
    </row>
    <row r="158" spans="1:2" ht="12.75">
      <c r="A158" s="278" t="s">
        <v>95</v>
      </c>
      <c r="B158" s="199" t="s">
        <v>94</v>
      </c>
    </row>
    <row r="159" spans="1:2" ht="12.75">
      <c r="A159" s="278" t="s">
        <v>98</v>
      </c>
      <c r="B159" s="199" t="s">
        <v>97</v>
      </c>
    </row>
    <row r="160" spans="1:2" ht="12.75">
      <c r="A160" s="198" t="s">
        <v>11</v>
      </c>
      <c r="B160" s="199" t="s">
        <v>172</v>
      </c>
    </row>
    <row r="161" spans="1:2" ht="12.75">
      <c r="A161" s="198" t="s">
        <v>101</v>
      </c>
      <c r="B161" s="199" t="s">
        <v>116</v>
      </c>
    </row>
    <row r="162" spans="1:2" ht="12.75">
      <c r="A162" s="198" t="s">
        <v>102</v>
      </c>
      <c r="B162" s="199" t="s">
        <v>174</v>
      </c>
    </row>
    <row r="163" spans="1:2" ht="12.75">
      <c r="A163" s="278">
        <v>1900018</v>
      </c>
      <c r="B163" s="365" t="s">
        <v>104</v>
      </c>
    </row>
    <row r="164" spans="1:2" ht="12.75">
      <c r="A164" s="278">
        <v>1900018</v>
      </c>
      <c r="B164" s="365" t="s">
        <v>176</v>
      </c>
    </row>
    <row r="165" spans="1:2" ht="12.75">
      <c r="A165" s="278" t="s">
        <v>57</v>
      </c>
      <c r="B165" s="365" t="s">
        <v>713</v>
      </c>
    </row>
    <row r="166" spans="1:2" ht="12.75">
      <c r="A166" s="198">
        <v>1200056</v>
      </c>
      <c r="B166" s="205" t="s">
        <v>728</v>
      </c>
    </row>
    <row r="167" spans="1:2" ht="12.75">
      <c r="A167" s="278">
        <v>1200055</v>
      </c>
      <c r="B167" s="205" t="s">
        <v>727</v>
      </c>
    </row>
    <row r="168" spans="1:2" ht="12.75">
      <c r="A168" s="278" t="s">
        <v>105</v>
      </c>
      <c r="B168" s="365" t="s">
        <v>42</v>
      </c>
    </row>
    <row r="169" spans="1:2" ht="12.75">
      <c r="A169" s="542" t="s">
        <v>107</v>
      </c>
      <c r="B169" s="543" t="s">
        <v>106</v>
      </c>
    </row>
    <row r="170" spans="1:2" ht="12.75">
      <c r="A170" s="473">
        <v>2200104</v>
      </c>
      <c r="B170" s="473" t="s">
        <v>1108</v>
      </c>
    </row>
    <row r="171" spans="1:2" ht="12.75">
      <c r="A171" s="473" t="s">
        <v>824</v>
      </c>
      <c r="B171" s="473" t="s">
        <v>1109</v>
      </c>
    </row>
    <row r="172" spans="1:2" ht="12.75">
      <c r="A172" s="473" t="s">
        <v>828</v>
      </c>
      <c r="B172" s="473" t="s">
        <v>1110</v>
      </c>
    </row>
    <row r="173" spans="1:2" ht="12.75">
      <c r="A173" s="473" t="s">
        <v>832</v>
      </c>
      <c r="B173" s="473" t="s">
        <v>1111</v>
      </c>
    </row>
    <row r="174" spans="1:2" ht="12.75">
      <c r="A174" s="473" t="s">
        <v>1112</v>
      </c>
      <c r="B174" s="473" t="s">
        <v>1113</v>
      </c>
    </row>
    <row r="175" spans="1:2" ht="12.75">
      <c r="A175" s="473" t="s">
        <v>850</v>
      </c>
      <c r="B175" s="473" t="s">
        <v>1114</v>
      </c>
    </row>
    <row r="176" spans="1:2" ht="12.75">
      <c r="A176" s="473"/>
      <c r="B176" s="473"/>
    </row>
    <row r="177" spans="1:2" ht="12.75">
      <c r="A177" s="473"/>
      <c r="B177" s="473"/>
    </row>
    <row r="178" spans="1:2" ht="12.75">
      <c r="A178" s="473"/>
      <c r="B178" s="473"/>
    </row>
    <row r="179" spans="1:2" ht="12.75">
      <c r="A179" s="473"/>
      <c r="B179" s="473"/>
    </row>
  </sheetData>
  <sheetProtection/>
  <mergeCells count="3">
    <mergeCell ref="A3:B3"/>
    <mergeCell ref="A5:A6"/>
    <mergeCell ref="B5:B6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66.421875" style="0" customWidth="1"/>
    <col min="2" max="2" width="26.7109375" style="0" customWidth="1"/>
  </cols>
  <sheetData>
    <row r="1" spans="1:8" ht="12.75">
      <c r="A1" s="451" t="s">
        <v>1105</v>
      </c>
      <c r="B1" s="452"/>
      <c r="C1" s="453"/>
      <c r="D1" s="454"/>
      <c r="E1" s="454"/>
      <c r="F1" s="454"/>
      <c r="G1" s="454"/>
      <c r="H1" s="455"/>
    </row>
    <row r="2" spans="1:14" ht="14.25">
      <c r="A2" s="456"/>
      <c r="B2" s="457"/>
      <c r="I2" s="458"/>
      <c r="J2" s="459"/>
      <c r="K2" s="459"/>
      <c r="L2" s="459"/>
      <c r="M2" s="459"/>
      <c r="N2" s="460"/>
    </row>
    <row r="3" ht="12.75">
      <c r="A3" s="59" t="s">
        <v>856</v>
      </c>
    </row>
    <row r="4" ht="12.75">
      <c r="B4" s="461" t="s">
        <v>857</v>
      </c>
    </row>
    <row r="5" spans="1:2" ht="18.75">
      <c r="A5" s="462" t="s">
        <v>858</v>
      </c>
      <c r="B5" s="463" t="s">
        <v>843</v>
      </c>
    </row>
    <row r="6" spans="1:2" ht="15">
      <c r="A6" s="464" t="s">
        <v>281</v>
      </c>
      <c r="B6" s="539">
        <v>4</v>
      </c>
    </row>
    <row r="7" spans="1:2" ht="15">
      <c r="A7" s="465" t="s">
        <v>283</v>
      </c>
      <c r="B7" s="540">
        <v>1</v>
      </c>
    </row>
    <row r="8" spans="1:2" ht="15">
      <c r="A8" s="465" t="s">
        <v>284</v>
      </c>
      <c r="B8" s="541">
        <v>17</v>
      </c>
    </row>
    <row r="9" spans="1:2" ht="15">
      <c r="A9" s="465" t="s">
        <v>286</v>
      </c>
      <c r="B9" s="541"/>
    </row>
    <row r="10" spans="1:2" ht="15">
      <c r="A10" s="465" t="s">
        <v>287</v>
      </c>
      <c r="B10" s="541">
        <v>3</v>
      </c>
    </row>
    <row r="11" spans="1:2" ht="15">
      <c r="A11" s="465" t="s">
        <v>288</v>
      </c>
      <c r="B11" s="541">
        <v>3</v>
      </c>
    </row>
    <row r="12" spans="1:2" ht="15">
      <c r="A12" s="465" t="s">
        <v>177</v>
      </c>
      <c r="B12" s="541">
        <v>28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465"/>
  <sheetViews>
    <sheetView tabSelected="1" zoomScalePageLayoutView="0" workbookViewId="0" topLeftCell="A1">
      <selection activeCell="M70" sqref="M70"/>
    </sheetView>
  </sheetViews>
  <sheetFormatPr defaultColWidth="9.140625" defaultRowHeight="12.75"/>
  <cols>
    <col min="1" max="1" width="7.00390625" style="515" customWidth="1"/>
    <col min="2" max="2" width="9.421875" style="522" customWidth="1"/>
    <col min="3" max="3" width="8.421875" style="515" customWidth="1"/>
    <col min="4" max="4" width="31.00390625" style="515" bestFit="1" customWidth="1"/>
    <col min="5" max="5" width="7.140625" style="515" customWidth="1"/>
    <col min="6" max="6" width="14.57421875" style="515" customWidth="1"/>
    <col min="7" max="7" width="4.8515625" style="515" customWidth="1"/>
    <col min="8" max="8" width="10.00390625" style="515" customWidth="1"/>
    <col min="9" max="9" width="11.7109375" style="515" customWidth="1"/>
    <col min="10" max="10" width="5.7109375" style="515" customWidth="1"/>
    <col min="11" max="11" width="10.7109375" style="515" customWidth="1"/>
    <col min="12" max="12" width="12.140625" style="515" customWidth="1"/>
    <col min="13" max="16384" width="9.140625" style="515" customWidth="1"/>
  </cols>
  <sheetData>
    <row r="1" spans="1:12" ht="15">
      <c r="A1" s="513" t="s">
        <v>859</v>
      </c>
      <c r="B1" s="514"/>
      <c r="C1" s="513"/>
      <c r="D1" s="513" t="s">
        <v>860</v>
      </c>
      <c r="E1" s="513"/>
      <c r="F1" s="513"/>
      <c r="G1" s="513"/>
      <c r="H1" s="513"/>
      <c r="I1" s="513"/>
      <c r="J1" s="513"/>
      <c r="K1" s="513"/>
      <c r="L1" s="513"/>
    </row>
    <row r="2" spans="1:12" s="516" customFormat="1" ht="16.5" customHeight="1">
      <c r="A2" s="598" t="s">
        <v>1106</v>
      </c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</row>
    <row r="3" spans="1:12" ht="30" customHeight="1">
      <c r="A3" s="600" t="s">
        <v>861</v>
      </c>
      <c r="B3" s="602" t="s">
        <v>862</v>
      </c>
      <c r="C3" s="604" t="s">
        <v>863</v>
      </c>
      <c r="D3" s="604" t="s">
        <v>864</v>
      </c>
      <c r="E3" s="604" t="s">
        <v>865</v>
      </c>
      <c r="F3" s="604" t="s">
        <v>866</v>
      </c>
      <c r="G3" s="606" t="s">
        <v>867</v>
      </c>
      <c r="H3" s="606"/>
      <c r="I3" s="606"/>
      <c r="J3" s="606"/>
      <c r="K3" s="606"/>
      <c r="L3" s="607"/>
    </row>
    <row r="4" spans="1:12" ht="29.25" customHeight="1">
      <c r="A4" s="600"/>
      <c r="B4" s="602"/>
      <c r="C4" s="604"/>
      <c r="D4" s="604"/>
      <c r="E4" s="604"/>
      <c r="F4" s="604"/>
      <c r="G4" s="608" t="s">
        <v>868</v>
      </c>
      <c r="H4" s="608"/>
      <c r="I4" s="609"/>
      <c r="J4" s="608" t="s">
        <v>758</v>
      </c>
      <c r="K4" s="608"/>
      <c r="L4" s="609"/>
    </row>
    <row r="5" spans="1:12" ht="38.25" customHeight="1" thickBot="1">
      <c r="A5" s="601"/>
      <c r="B5" s="603"/>
      <c r="C5" s="605"/>
      <c r="D5" s="605"/>
      <c r="E5" s="605"/>
      <c r="F5" s="605"/>
      <c r="G5" s="470" t="s">
        <v>869</v>
      </c>
      <c r="H5" s="469" t="s">
        <v>870</v>
      </c>
      <c r="I5" s="469" t="s">
        <v>871</v>
      </c>
      <c r="J5" s="470" t="s">
        <v>869</v>
      </c>
      <c r="K5" s="469" t="s">
        <v>870</v>
      </c>
      <c r="L5" s="471" t="s">
        <v>871</v>
      </c>
    </row>
    <row r="6" spans="1:12" ht="18" customHeight="1" thickBot="1">
      <c r="A6" s="524">
        <v>0</v>
      </c>
      <c r="B6" s="525">
        <v>1</v>
      </c>
      <c r="C6" s="526">
        <v>2</v>
      </c>
      <c r="D6" s="526">
        <v>3</v>
      </c>
      <c r="E6" s="526">
        <v>4</v>
      </c>
      <c r="F6" s="526">
        <v>5</v>
      </c>
      <c r="G6" s="526">
        <v>6</v>
      </c>
      <c r="H6" s="526">
        <v>7</v>
      </c>
      <c r="I6" s="526">
        <v>8</v>
      </c>
      <c r="J6" s="526">
        <v>9</v>
      </c>
      <c r="K6" s="526">
        <v>10</v>
      </c>
      <c r="L6" s="527">
        <v>11</v>
      </c>
    </row>
    <row r="7" spans="1:12" ht="15.75" thickTop="1">
      <c r="A7" s="610" t="s">
        <v>872</v>
      </c>
      <c r="B7" s="466" t="s">
        <v>873</v>
      </c>
      <c r="C7" s="467" t="s">
        <v>874</v>
      </c>
      <c r="D7" s="472" t="s">
        <v>875</v>
      </c>
      <c r="E7" s="536" t="s">
        <v>876</v>
      </c>
      <c r="F7" s="467" t="s">
        <v>877</v>
      </c>
      <c r="G7" s="473">
        <v>20</v>
      </c>
      <c r="H7" s="528">
        <v>20.94</v>
      </c>
      <c r="I7" s="528">
        <f>+G7*H7</f>
        <v>418.8</v>
      </c>
      <c r="J7" s="473">
        <v>100</v>
      </c>
      <c r="K7" s="528">
        <v>20.94</v>
      </c>
      <c r="L7" s="528">
        <f>J7*K7</f>
        <v>2094</v>
      </c>
    </row>
    <row r="8" spans="1:12" ht="15">
      <c r="A8" s="611"/>
      <c r="B8" s="466" t="s">
        <v>878</v>
      </c>
      <c r="C8" s="467" t="s">
        <v>879</v>
      </c>
      <c r="D8" s="472" t="s">
        <v>880</v>
      </c>
      <c r="E8" s="536" t="s">
        <v>876</v>
      </c>
      <c r="F8" s="467" t="s">
        <v>881</v>
      </c>
      <c r="G8" s="473">
        <v>374</v>
      </c>
      <c r="H8" s="529">
        <v>13.93</v>
      </c>
      <c r="I8" s="528">
        <f aca="true" t="shared" si="0" ref="I8:I64">+G8*H8</f>
        <v>5209.82</v>
      </c>
      <c r="J8" s="473">
        <v>500</v>
      </c>
      <c r="K8" s="529">
        <v>13.93</v>
      </c>
      <c r="L8" s="528">
        <f>J8*K8</f>
        <v>6965</v>
      </c>
    </row>
    <row r="9" spans="1:12" ht="15">
      <c r="A9" s="611"/>
      <c r="B9" s="466"/>
      <c r="C9" s="467"/>
      <c r="D9" s="472" t="s">
        <v>882</v>
      </c>
      <c r="E9" s="536" t="s">
        <v>876</v>
      </c>
      <c r="F9" s="467" t="s">
        <v>883</v>
      </c>
      <c r="G9" s="473">
        <v>80</v>
      </c>
      <c r="H9" s="529">
        <v>80.45</v>
      </c>
      <c r="I9" s="528">
        <f t="shared" si="0"/>
        <v>6436</v>
      </c>
      <c r="J9" s="473">
        <v>150</v>
      </c>
      <c r="K9" s="529">
        <v>80.45</v>
      </c>
      <c r="L9" s="528">
        <v>16090</v>
      </c>
    </row>
    <row r="10" spans="1:12" ht="15">
      <c r="A10" s="611"/>
      <c r="B10" s="466" t="s">
        <v>884</v>
      </c>
      <c r="C10" s="467" t="s">
        <v>885</v>
      </c>
      <c r="D10" s="472" t="s">
        <v>886</v>
      </c>
      <c r="E10" s="536" t="s">
        <v>876</v>
      </c>
      <c r="F10" s="467" t="s">
        <v>887</v>
      </c>
      <c r="G10" s="473">
        <v>146</v>
      </c>
      <c r="H10" s="529">
        <v>80.45</v>
      </c>
      <c r="I10" s="528">
        <f t="shared" si="0"/>
        <v>11745.7</v>
      </c>
      <c r="J10" s="473">
        <v>50</v>
      </c>
      <c r="K10" s="529">
        <v>20.33</v>
      </c>
      <c r="L10" s="528">
        <f aca="true" t="shared" si="1" ref="L10:L64">J10*K10</f>
        <v>1016.4999999999999</v>
      </c>
    </row>
    <row r="11" spans="1:12" ht="15">
      <c r="A11" s="611"/>
      <c r="B11" s="466" t="s">
        <v>888</v>
      </c>
      <c r="C11" s="467" t="s">
        <v>889</v>
      </c>
      <c r="D11" s="472" t="s">
        <v>890</v>
      </c>
      <c r="E11" s="536" t="s">
        <v>876</v>
      </c>
      <c r="F11" s="467" t="s">
        <v>891</v>
      </c>
      <c r="G11" s="473">
        <v>303</v>
      </c>
      <c r="H11" s="529">
        <v>28.14</v>
      </c>
      <c r="I11" s="528">
        <f t="shared" si="0"/>
        <v>8526.42</v>
      </c>
      <c r="J11" s="473">
        <v>200</v>
      </c>
      <c r="K11" s="529">
        <v>28.14</v>
      </c>
      <c r="L11" s="528">
        <f t="shared" si="1"/>
        <v>5628</v>
      </c>
    </row>
    <row r="12" spans="1:12" ht="15">
      <c r="A12" s="611"/>
      <c r="B12" s="466" t="s">
        <v>892</v>
      </c>
      <c r="C12" s="467" t="s">
        <v>893</v>
      </c>
      <c r="D12" s="472" t="s">
        <v>894</v>
      </c>
      <c r="E12" s="536" t="s">
        <v>876</v>
      </c>
      <c r="F12" s="467" t="s">
        <v>895</v>
      </c>
      <c r="G12" s="473">
        <v>0</v>
      </c>
      <c r="H12" s="529">
        <v>110.18</v>
      </c>
      <c r="I12" s="528">
        <f t="shared" si="0"/>
        <v>0</v>
      </c>
      <c r="J12" s="473">
        <v>20</v>
      </c>
      <c r="K12" s="529">
        <v>110.18</v>
      </c>
      <c r="L12" s="528">
        <f t="shared" si="1"/>
        <v>2203.6000000000004</v>
      </c>
    </row>
    <row r="13" spans="1:12" ht="15">
      <c r="A13" s="611"/>
      <c r="B13" s="466" t="s">
        <v>896</v>
      </c>
      <c r="C13" s="467" t="s">
        <v>897</v>
      </c>
      <c r="D13" s="472" t="s">
        <v>898</v>
      </c>
      <c r="E13" s="536" t="s">
        <v>876</v>
      </c>
      <c r="F13" s="467" t="s">
        <v>899</v>
      </c>
      <c r="G13" s="473">
        <v>27</v>
      </c>
      <c r="H13" s="529">
        <v>32.57</v>
      </c>
      <c r="I13" s="528">
        <f t="shared" si="0"/>
        <v>879.39</v>
      </c>
      <c r="J13" s="468">
        <v>0</v>
      </c>
      <c r="K13" s="529">
        <v>32.57</v>
      </c>
      <c r="L13" s="528">
        <f>I32*K13</f>
        <v>15283.7982</v>
      </c>
    </row>
    <row r="14" spans="1:12" ht="15">
      <c r="A14" s="611"/>
      <c r="B14" s="466" t="s">
        <v>900</v>
      </c>
      <c r="C14" s="467" t="s">
        <v>901</v>
      </c>
      <c r="D14" s="472" t="s">
        <v>902</v>
      </c>
      <c r="E14" s="536" t="s">
        <v>876</v>
      </c>
      <c r="F14" s="467" t="s">
        <v>903</v>
      </c>
      <c r="G14" s="473">
        <v>516</v>
      </c>
      <c r="H14" s="529">
        <v>470.69</v>
      </c>
      <c r="I14" s="528">
        <f t="shared" si="0"/>
        <v>242876.04</v>
      </c>
      <c r="J14" s="473">
        <v>350</v>
      </c>
      <c r="K14" s="529">
        <v>470.69</v>
      </c>
      <c r="L14" s="528">
        <f t="shared" si="1"/>
        <v>164741.5</v>
      </c>
    </row>
    <row r="15" spans="1:12" ht="15">
      <c r="A15" s="611"/>
      <c r="B15" s="466" t="s">
        <v>904</v>
      </c>
      <c r="C15" s="467" t="s">
        <v>901</v>
      </c>
      <c r="D15" s="472" t="s">
        <v>905</v>
      </c>
      <c r="E15" s="536" t="s">
        <v>876</v>
      </c>
      <c r="F15" s="467" t="s">
        <v>906</v>
      </c>
      <c r="G15" s="473">
        <v>0</v>
      </c>
      <c r="H15" s="529">
        <v>177.94</v>
      </c>
      <c r="I15" s="528">
        <f t="shared" si="0"/>
        <v>0</v>
      </c>
      <c r="J15" s="473">
        <v>0</v>
      </c>
      <c r="K15" s="529">
        <v>177.94</v>
      </c>
      <c r="L15" s="528">
        <f t="shared" si="1"/>
        <v>0</v>
      </c>
    </row>
    <row r="16" spans="1:12" ht="15">
      <c r="A16" s="611"/>
      <c r="B16" s="466" t="s">
        <v>907</v>
      </c>
      <c r="C16" s="467" t="s">
        <v>901</v>
      </c>
      <c r="D16" s="472" t="s">
        <v>908</v>
      </c>
      <c r="E16" s="536" t="s">
        <v>876</v>
      </c>
      <c r="F16" s="467" t="s">
        <v>909</v>
      </c>
      <c r="G16" s="473">
        <v>1183</v>
      </c>
      <c r="H16" s="529">
        <v>357.72</v>
      </c>
      <c r="I16" s="528">
        <f t="shared" si="0"/>
        <v>423182.76</v>
      </c>
      <c r="J16" s="473">
        <v>400</v>
      </c>
      <c r="K16" s="529">
        <v>357.72</v>
      </c>
      <c r="L16" s="528">
        <f t="shared" si="1"/>
        <v>143088</v>
      </c>
    </row>
    <row r="17" spans="1:12" ht="15">
      <c r="A17" s="611"/>
      <c r="B17" s="466" t="s">
        <v>910</v>
      </c>
      <c r="C17" s="467" t="s">
        <v>901</v>
      </c>
      <c r="D17" s="472" t="s">
        <v>911</v>
      </c>
      <c r="E17" s="536" t="s">
        <v>876</v>
      </c>
      <c r="F17" s="467" t="s">
        <v>912</v>
      </c>
      <c r="G17" s="473">
        <v>54</v>
      </c>
      <c r="H17" s="529">
        <v>538.91</v>
      </c>
      <c r="I17" s="528">
        <f t="shared" si="0"/>
        <v>29101.14</v>
      </c>
      <c r="J17" s="473">
        <v>20</v>
      </c>
      <c r="K17" s="529">
        <v>538.91</v>
      </c>
      <c r="L17" s="528">
        <f t="shared" si="1"/>
        <v>10778.199999999999</v>
      </c>
    </row>
    <row r="18" spans="1:12" ht="15">
      <c r="A18" s="611"/>
      <c r="B18" s="466"/>
      <c r="C18" s="467"/>
      <c r="D18" s="472" t="s">
        <v>913</v>
      </c>
      <c r="E18" s="536" t="s">
        <v>876</v>
      </c>
      <c r="F18" s="467" t="s">
        <v>914</v>
      </c>
      <c r="G18" s="473">
        <v>84</v>
      </c>
      <c r="H18" s="529">
        <v>209.2</v>
      </c>
      <c r="I18" s="528">
        <f t="shared" si="0"/>
        <v>17572.8</v>
      </c>
      <c r="J18" s="473">
        <v>0</v>
      </c>
      <c r="K18" s="529" t="s">
        <v>915</v>
      </c>
      <c r="L18" s="528">
        <v>0</v>
      </c>
    </row>
    <row r="19" spans="1:12" ht="15">
      <c r="A19" s="611"/>
      <c r="B19" s="466" t="s">
        <v>916</v>
      </c>
      <c r="C19" s="467" t="s">
        <v>917</v>
      </c>
      <c r="D19" s="472" t="s">
        <v>918</v>
      </c>
      <c r="E19" s="536" t="s">
        <v>876</v>
      </c>
      <c r="F19" s="467" t="s">
        <v>919</v>
      </c>
      <c r="G19" s="473">
        <v>60</v>
      </c>
      <c r="H19" s="529">
        <v>67.11</v>
      </c>
      <c r="I19" s="528">
        <f t="shared" si="0"/>
        <v>4026.6</v>
      </c>
      <c r="J19" s="473">
        <v>60</v>
      </c>
      <c r="K19" s="529">
        <v>67.11</v>
      </c>
      <c r="L19" s="528">
        <f t="shared" si="1"/>
        <v>4026.6</v>
      </c>
    </row>
    <row r="20" spans="1:12" ht="15">
      <c r="A20" s="611"/>
      <c r="B20" s="466" t="s">
        <v>920</v>
      </c>
      <c r="C20" s="467" t="s">
        <v>921</v>
      </c>
      <c r="D20" s="472" t="s">
        <v>922</v>
      </c>
      <c r="E20" s="536" t="s">
        <v>876</v>
      </c>
      <c r="F20" s="467" t="s">
        <v>923</v>
      </c>
      <c r="G20" s="473">
        <v>2322</v>
      </c>
      <c r="H20" s="529">
        <v>43.62</v>
      </c>
      <c r="I20" s="528">
        <f t="shared" si="0"/>
        <v>101285.64</v>
      </c>
      <c r="J20" s="473">
        <v>2000</v>
      </c>
      <c r="K20" s="529">
        <v>43.62</v>
      </c>
      <c r="L20" s="528">
        <f t="shared" si="1"/>
        <v>87240</v>
      </c>
    </row>
    <row r="21" spans="1:12" ht="15">
      <c r="A21" s="611"/>
      <c r="B21" s="466" t="s">
        <v>924</v>
      </c>
      <c r="C21" s="467" t="s">
        <v>925</v>
      </c>
      <c r="D21" s="472" t="s">
        <v>926</v>
      </c>
      <c r="E21" s="536" t="s">
        <v>876</v>
      </c>
      <c r="F21" s="467" t="s">
        <v>927</v>
      </c>
      <c r="G21" s="473">
        <v>526</v>
      </c>
      <c r="H21" s="529">
        <v>16.9</v>
      </c>
      <c r="I21" s="528">
        <f t="shared" si="0"/>
        <v>8889.4</v>
      </c>
      <c r="J21" s="473">
        <v>100</v>
      </c>
      <c r="K21" s="529">
        <v>16.9</v>
      </c>
      <c r="L21" s="528">
        <f t="shared" si="1"/>
        <v>1689.9999999999998</v>
      </c>
    </row>
    <row r="22" spans="1:12" ht="15">
      <c r="A22" s="611"/>
      <c r="B22" s="466" t="s">
        <v>928</v>
      </c>
      <c r="C22" s="467" t="s">
        <v>925</v>
      </c>
      <c r="D22" s="472" t="s">
        <v>929</v>
      </c>
      <c r="E22" s="536" t="s">
        <v>876</v>
      </c>
      <c r="F22" s="467" t="s">
        <v>930</v>
      </c>
      <c r="G22" s="473">
        <v>848</v>
      </c>
      <c r="H22" s="529">
        <v>16.9</v>
      </c>
      <c r="I22" s="528">
        <f t="shared" si="0"/>
        <v>14331.199999999999</v>
      </c>
      <c r="J22" s="473">
        <v>1600</v>
      </c>
      <c r="K22" s="529">
        <v>16.9</v>
      </c>
      <c r="L22" s="528">
        <f t="shared" si="1"/>
        <v>27039.999999999996</v>
      </c>
    </row>
    <row r="23" spans="1:12" ht="15">
      <c r="A23" s="611"/>
      <c r="B23" s="466" t="s">
        <v>931</v>
      </c>
      <c r="C23" s="467" t="s">
        <v>932</v>
      </c>
      <c r="D23" s="472" t="s">
        <v>933</v>
      </c>
      <c r="E23" s="536" t="s">
        <v>876</v>
      </c>
      <c r="F23" s="467" t="s">
        <v>934</v>
      </c>
      <c r="G23" s="473">
        <v>10</v>
      </c>
      <c r="H23" s="529">
        <v>42.44</v>
      </c>
      <c r="I23" s="528">
        <f t="shared" si="0"/>
        <v>424.4</v>
      </c>
      <c r="J23" s="473">
        <v>18</v>
      </c>
      <c r="K23" s="529">
        <v>42.44</v>
      </c>
      <c r="L23" s="528">
        <f t="shared" si="1"/>
        <v>763.92</v>
      </c>
    </row>
    <row r="24" spans="1:12" ht="15">
      <c r="A24" s="611"/>
      <c r="B24" s="466" t="s">
        <v>935</v>
      </c>
      <c r="C24" s="467" t="s">
        <v>936</v>
      </c>
      <c r="D24" s="472" t="s">
        <v>937</v>
      </c>
      <c r="E24" s="536" t="s">
        <v>876</v>
      </c>
      <c r="F24" s="467" t="s">
        <v>938</v>
      </c>
      <c r="G24" s="473">
        <v>154</v>
      </c>
      <c r="H24" s="529">
        <v>294.2</v>
      </c>
      <c r="I24" s="528">
        <f t="shared" si="0"/>
        <v>45306.799999999996</v>
      </c>
      <c r="J24" s="473">
        <v>150</v>
      </c>
      <c r="K24" s="529">
        <v>294.2</v>
      </c>
      <c r="L24" s="528">
        <f t="shared" si="1"/>
        <v>44130</v>
      </c>
    </row>
    <row r="25" spans="1:12" ht="15">
      <c r="A25" s="611"/>
      <c r="B25" s="466" t="s">
        <v>939</v>
      </c>
      <c r="C25" s="467" t="s">
        <v>940</v>
      </c>
      <c r="D25" s="472" t="s">
        <v>941</v>
      </c>
      <c r="E25" s="536" t="s">
        <v>876</v>
      </c>
      <c r="F25" s="467" t="s">
        <v>942</v>
      </c>
      <c r="G25" s="473">
        <v>1070</v>
      </c>
      <c r="H25" s="529">
        <v>160.69</v>
      </c>
      <c r="I25" s="528">
        <f t="shared" si="0"/>
        <v>171938.3</v>
      </c>
      <c r="J25" s="473">
        <v>480</v>
      </c>
      <c r="K25" s="529">
        <v>160.69</v>
      </c>
      <c r="L25" s="528">
        <f t="shared" si="1"/>
        <v>77131.2</v>
      </c>
    </row>
    <row r="26" spans="1:12" ht="15">
      <c r="A26" s="611"/>
      <c r="B26" s="466" t="s">
        <v>943</v>
      </c>
      <c r="C26" s="467" t="s">
        <v>940</v>
      </c>
      <c r="D26" s="472" t="s">
        <v>944</v>
      </c>
      <c r="E26" s="536" t="s">
        <v>876</v>
      </c>
      <c r="F26" s="467" t="s">
        <v>945</v>
      </c>
      <c r="G26" s="473">
        <v>671</v>
      </c>
      <c r="H26" s="529">
        <v>294.81</v>
      </c>
      <c r="I26" s="528">
        <f t="shared" si="0"/>
        <v>197817.51</v>
      </c>
      <c r="J26" s="473">
        <v>300</v>
      </c>
      <c r="K26" s="529">
        <v>294.84</v>
      </c>
      <c r="L26" s="528">
        <f t="shared" si="1"/>
        <v>88451.99999999999</v>
      </c>
    </row>
    <row r="27" spans="1:12" ht="15">
      <c r="A27" s="611"/>
      <c r="B27" s="466" t="s">
        <v>946</v>
      </c>
      <c r="C27" s="467" t="s">
        <v>947</v>
      </c>
      <c r="D27" s="472" t="s">
        <v>948</v>
      </c>
      <c r="E27" s="536" t="s">
        <v>876</v>
      </c>
      <c r="F27" s="467" t="s">
        <v>949</v>
      </c>
      <c r="G27" s="473">
        <v>2341</v>
      </c>
      <c r="H27" s="529">
        <v>277.17</v>
      </c>
      <c r="I27" s="528">
        <f t="shared" si="0"/>
        <v>648854.9700000001</v>
      </c>
      <c r="J27" s="473">
        <v>1850</v>
      </c>
      <c r="K27" s="529">
        <v>277.17</v>
      </c>
      <c r="L27" s="528">
        <f t="shared" si="1"/>
        <v>512764.50000000006</v>
      </c>
    </row>
    <row r="28" spans="1:12" ht="15">
      <c r="A28" s="611"/>
      <c r="B28" s="466" t="s">
        <v>950</v>
      </c>
      <c r="C28" s="467" t="s">
        <v>947</v>
      </c>
      <c r="D28" s="472" t="s">
        <v>951</v>
      </c>
      <c r="E28" s="536" t="s">
        <v>876</v>
      </c>
      <c r="F28" s="467" t="s">
        <v>952</v>
      </c>
      <c r="G28" s="473">
        <v>2418</v>
      </c>
      <c r="H28" s="529">
        <v>172.7</v>
      </c>
      <c r="I28" s="528">
        <f t="shared" si="0"/>
        <v>417588.6</v>
      </c>
      <c r="J28" s="473">
        <v>2200</v>
      </c>
      <c r="K28" s="529">
        <v>172.7</v>
      </c>
      <c r="L28" s="528">
        <f t="shared" si="1"/>
        <v>379940</v>
      </c>
    </row>
    <row r="29" spans="1:12" ht="15">
      <c r="A29" s="611"/>
      <c r="B29" s="466" t="s">
        <v>953</v>
      </c>
      <c r="C29" s="467" t="s">
        <v>947</v>
      </c>
      <c r="D29" s="472" t="s">
        <v>954</v>
      </c>
      <c r="E29" s="536" t="s">
        <v>876</v>
      </c>
      <c r="F29" s="467" t="s">
        <v>955</v>
      </c>
      <c r="G29" s="473">
        <v>1977</v>
      </c>
      <c r="H29" s="529">
        <v>191.38</v>
      </c>
      <c r="I29" s="528">
        <f t="shared" si="0"/>
        <v>378358.26</v>
      </c>
      <c r="J29" s="473">
        <v>1800</v>
      </c>
      <c r="K29" s="529">
        <v>191.38</v>
      </c>
      <c r="L29" s="528">
        <f t="shared" si="1"/>
        <v>344484</v>
      </c>
    </row>
    <row r="30" spans="1:12" ht="15">
      <c r="A30" s="611"/>
      <c r="B30" s="466" t="s">
        <v>956</v>
      </c>
      <c r="C30" s="467" t="s">
        <v>957</v>
      </c>
      <c r="D30" s="472" t="s">
        <v>958</v>
      </c>
      <c r="E30" s="536" t="s">
        <v>876</v>
      </c>
      <c r="F30" s="467" t="s">
        <v>959</v>
      </c>
      <c r="G30" s="473">
        <v>310</v>
      </c>
      <c r="H30" s="529">
        <v>43.85</v>
      </c>
      <c r="I30" s="528">
        <f t="shared" si="0"/>
        <v>13593.5</v>
      </c>
      <c r="J30" s="473">
        <v>420</v>
      </c>
      <c r="K30" s="529">
        <v>43.85</v>
      </c>
      <c r="L30" s="528">
        <f t="shared" si="1"/>
        <v>18417</v>
      </c>
    </row>
    <row r="31" spans="1:12" ht="15">
      <c r="A31" s="611"/>
      <c r="B31" s="466" t="s">
        <v>960</v>
      </c>
      <c r="C31" s="467" t="s">
        <v>957</v>
      </c>
      <c r="D31" s="472" t="s">
        <v>961</v>
      </c>
      <c r="E31" s="536" t="s">
        <v>876</v>
      </c>
      <c r="F31" s="467" t="s">
        <v>962</v>
      </c>
      <c r="G31" s="473">
        <v>56</v>
      </c>
      <c r="H31" s="529">
        <v>28.85</v>
      </c>
      <c r="I31" s="528">
        <f t="shared" si="0"/>
        <v>1615.6000000000001</v>
      </c>
      <c r="J31" s="473">
        <v>20</v>
      </c>
      <c r="K31" s="529">
        <v>28.85</v>
      </c>
      <c r="L31" s="528">
        <f t="shared" si="1"/>
        <v>577</v>
      </c>
    </row>
    <row r="32" spans="1:12" ht="15">
      <c r="A32" s="611"/>
      <c r="B32" s="466" t="s">
        <v>963</v>
      </c>
      <c r="C32" s="467" t="s">
        <v>964</v>
      </c>
      <c r="D32" s="472" t="s">
        <v>965</v>
      </c>
      <c r="E32" s="536" t="s">
        <v>966</v>
      </c>
      <c r="F32" s="467" t="s">
        <v>967</v>
      </c>
      <c r="G32" s="473">
        <v>6</v>
      </c>
      <c r="H32" s="529">
        <v>78.21</v>
      </c>
      <c r="I32" s="528">
        <f t="shared" si="0"/>
        <v>469.26</v>
      </c>
      <c r="J32" s="473">
        <v>5</v>
      </c>
      <c r="K32" s="529">
        <v>78.21</v>
      </c>
      <c r="L32" s="528">
        <f t="shared" si="1"/>
        <v>391.04999999999995</v>
      </c>
    </row>
    <row r="33" spans="1:12" ht="15">
      <c r="A33" s="611"/>
      <c r="B33" s="466" t="s">
        <v>968</v>
      </c>
      <c r="C33" s="467" t="s">
        <v>964</v>
      </c>
      <c r="D33" s="472" t="s">
        <v>969</v>
      </c>
      <c r="E33" s="536" t="s">
        <v>966</v>
      </c>
      <c r="F33" s="467" t="s">
        <v>970</v>
      </c>
      <c r="G33" s="473">
        <v>30</v>
      </c>
      <c r="H33" s="529">
        <v>63.04</v>
      </c>
      <c r="I33" s="528">
        <f t="shared" si="0"/>
        <v>1891.2</v>
      </c>
      <c r="J33" s="473">
        <v>100</v>
      </c>
      <c r="K33" s="529">
        <v>63.04</v>
      </c>
      <c r="L33" s="528">
        <f t="shared" si="1"/>
        <v>6304</v>
      </c>
    </row>
    <row r="34" spans="1:12" ht="15">
      <c r="A34" s="611"/>
      <c r="B34" s="466" t="s">
        <v>971</v>
      </c>
      <c r="C34" s="467" t="s">
        <v>972</v>
      </c>
      <c r="D34" s="472" t="s">
        <v>973</v>
      </c>
      <c r="E34" s="536" t="s">
        <v>876</v>
      </c>
      <c r="F34" s="467" t="s">
        <v>974</v>
      </c>
      <c r="G34" s="473">
        <v>0</v>
      </c>
      <c r="H34" s="529">
        <v>30.6</v>
      </c>
      <c r="I34" s="528">
        <f t="shared" si="0"/>
        <v>0</v>
      </c>
      <c r="J34" s="473">
        <v>0</v>
      </c>
      <c r="K34" s="529">
        <v>30.6</v>
      </c>
      <c r="L34" s="528">
        <f t="shared" si="1"/>
        <v>0</v>
      </c>
    </row>
    <row r="35" spans="1:12" ht="15">
      <c r="A35" s="611"/>
      <c r="B35" s="466" t="s">
        <v>975</v>
      </c>
      <c r="C35" s="467" t="s">
        <v>972</v>
      </c>
      <c r="D35" s="472" t="s">
        <v>976</v>
      </c>
      <c r="E35" s="536" t="s">
        <v>876</v>
      </c>
      <c r="F35" s="467" t="s">
        <v>977</v>
      </c>
      <c r="G35" s="473">
        <v>21</v>
      </c>
      <c r="H35" s="529">
        <v>278.19</v>
      </c>
      <c r="I35" s="528">
        <f t="shared" si="0"/>
        <v>5841.99</v>
      </c>
      <c r="J35" s="473">
        <v>10</v>
      </c>
      <c r="K35" s="529">
        <v>278.19</v>
      </c>
      <c r="L35" s="528">
        <f t="shared" si="1"/>
        <v>2781.9</v>
      </c>
    </row>
    <row r="36" spans="1:12" ht="15">
      <c r="A36" s="611"/>
      <c r="B36" s="466" t="s">
        <v>978</v>
      </c>
      <c r="C36" s="467" t="s">
        <v>979</v>
      </c>
      <c r="D36" s="472" t="s">
        <v>980</v>
      </c>
      <c r="E36" s="536" t="s">
        <v>966</v>
      </c>
      <c r="F36" s="467" t="s">
        <v>981</v>
      </c>
      <c r="G36" s="473">
        <v>0</v>
      </c>
      <c r="H36" s="529">
        <v>80.6</v>
      </c>
      <c r="I36" s="528">
        <f t="shared" si="0"/>
        <v>0</v>
      </c>
      <c r="J36" s="473">
        <v>5</v>
      </c>
      <c r="K36" s="529">
        <v>80.6</v>
      </c>
      <c r="L36" s="528">
        <f t="shared" si="1"/>
        <v>403</v>
      </c>
    </row>
    <row r="37" spans="1:12" ht="15">
      <c r="A37" s="611"/>
      <c r="B37" s="466" t="s">
        <v>982</v>
      </c>
      <c r="C37" s="467" t="s">
        <v>983</v>
      </c>
      <c r="D37" s="472" t="s">
        <v>984</v>
      </c>
      <c r="E37" s="536" t="s">
        <v>876</v>
      </c>
      <c r="F37" s="467" t="s">
        <v>985</v>
      </c>
      <c r="G37" s="473">
        <v>326</v>
      </c>
      <c r="H37" s="529">
        <v>35.38</v>
      </c>
      <c r="I37" s="528">
        <f t="shared" si="0"/>
        <v>11533.880000000001</v>
      </c>
      <c r="J37" s="473">
        <v>600</v>
      </c>
      <c r="K37" s="529">
        <v>35.38</v>
      </c>
      <c r="L37" s="528">
        <f t="shared" si="1"/>
        <v>21228</v>
      </c>
    </row>
    <row r="38" spans="1:12" ht="15">
      <c r="A38" s="611"/>
      <c r="B38" s="466" t="s">
        <v>986</v>
      </c>
      <c r="C38" s="467" t="s">
        <v>987</v>
      </c>
      <c r="D38" s="472" t="s">
        <v>988</v>
      </c>
      <c r="E38" s="536" t="s">
        <v>876</v>
      </c>
      <c r="F38" s="467" t="s">
        <v>891</v>
      </c>
      <c r="G38" s="473">
        <v>174</v>
      </c>
      <c r="H38" s="529">
        <v>20.55</v>
      </c>
      <c r="I38" s="528">
        <f t="shared" si="0"/>
        <v>3575.7000000000003</v>
      </c>
      <c r="J38" s="473">
        <v>180</v>
      </c>
      <c r="K38" s="529">
        <v>20.55</v>
      </c>
      <c r="L38" s="528">
        <f t="shared" si="1"/>
        <v>3699</v>
      </c>
    </row>
    <row r="39" spans="1:12" ht="15">
      <c r="A39" s="611"/>
      <c r="B39" s="466" t="s">
        <v>989</v>
      </c>
      <c r="C39" s="467" t="s">
        <v>990</v>
      </c>
      <c r="D39" s="472" t="s">
        <v>991</v>
      </c>
      <c r="E39" s="536" t="s">
        <v>876</v>
      </c>
      <c r="F39" s="467" t="s">
        <v>992</v>
      </c>
      <c r="G39" s="473">
        <v>66</v>
      </c>
      <c r="H39" s="529">
        <v>38.08</v>
      </c>
      <c r="I39" s="528">
        <f t="shared" si="0"/>
        <v>2513.2799999999997</v>
      </c>
      <c r="J39" s="473">
        <v>120</v>
      </c>
      <c r="K39" s="529">
        <v>38.08</v>
      </c>
      <c r="L39" s="528">
        <f t="shared" si="1"/>
        <v>4569.599999999999</v>
      </c>
    </row>
    <row r="40" spans="1:12" ht="15">
      <c r="A40" s="611"/>
      <c r="B40" s="466" t="s">
        <v>993</v>
      </c>
      <c r="C40" s="467" t="s">
        <v>994</v>
      </c>
      <c r="D40" s="472" t="s">
        <v>995</v>
      </c>
      <c r="E40" s="536" t="s">
        <v>876</v>
      </c>
      <c r="F40" s="467" t="s">
        <v>996</v>
      </c>
      <c r="G40" s="473">
        <v>532</v>
      </c>
      <c r="H40" s="529">
        <v>96.52</v>
      </c>
      <c r="I40" s="528">
        <f t="shared" si="0"/>
        <v>51348.64</v>
      </c>
      <c r="J40" s="473">
        <v>900</v>
      </c>
      <c r="K40" s="529">
        <v>96.52</v>
      </c>
      <c r="L40" s="528">
        <f t="shared" si="1"/>
        <v>86868</v>
      </c>
    </row>
    <row r="41" spans="1:12" ht="15">
      <c r="A41" s="611"/>
      <c r="B41" s="466" t="s">
        <v>997</v>
      </c>
      <c r="C41" s="467" t="s">
        <v>994</v>
      </c>
      <c r="D41" s="472" t="s">
        <v>998</v>
      </c>
      <c r="E41" s="536" t="s">
        <v>876</v>
      </c>
      <c r="F41" s="467" t="s">
        <v>999</v>
      </c>
      <c r="G41" s="473">
        <v>0</v>
      </c>
      <c r="H41" s="529">
        <v>91.79</v>
      </c>
      <c r="I41" s="528">
        <f t="shared" si="0"/>
        <v>0</v>
      </c>
      <c r="J41" s="473">
        <v>0</v>
      </c>
      <c r="K41" s="529">
        <v>91.79</v>
      </c>
      <c r="L41" s="528">
        <f t="shared" si="1"/>
        <v>0</v>
      </c>
    </row>
    <row r="42" spans="1:12" ht="15">
      <c r="A42" s="611"/>
      <c r="B42" s="466" t="s">
        <v>1000</v>
      </c>
      <c r="C42" s="467" t="s">
        <v>1001</v>
      </c>
      <c r="D42" s="472" t="s">
        <v>1002</v>
      </c>
      <c r="E42" s="536" t="s">
        <v>876</v>
      </c>
      <c r="F42" s="467" t="s">
        <v>1003</v>
      </c>
      <c r="G42" s="473">
        <v>0</v>
      </c>
      <c r="H42" s="529">
        <v>20.7</v>
      </c>
      <c r="I42" s="528">
        <f t="shared" si="0"/>
        <v>0</v>
      </c>
      <c r="J42" s="473">
        <v>20</v>
      </c>
      <c r="K42" s="529">
        <v>20.7</v>
      </c>
      <c r="L42" s="528">
        <f t="shared" si="1"/>
        <v>414</v>
      </c>
    </row>
    <row r="43" spans="1:12" ht="15">
      <c r="A43" s="611"/>
      <c r="B43" s="466" t="s">
        <v>1004</v>
      </c>
      <c r="C43" s="467" t="s">
        <v>1005</v>
      </c>
      <c r="D43" s="472" t="s">
        <v>1006</v>
      </c>
      <c r="E43" s="536" t="s">
        <v>876</v>
      </c>
      <c r="F43" s="467" t="s">
        <v>1007</v>
      </c>
      <c r="G43" s="473">
        <v>0</v>
      </c>
      <c r="H43" s="529">
        <v>78.6</v>
      </c>
      <c r="I43" s="528">
        <f t="shared" si="0"/>
        <v>0</v>
      </c>
      <c r="J43" s="473">
        <v>0</v>
      </c>
      <c r="K43" s="529">
        <v>78.6</v>
      </c>
      <c r="L43" s="528">
        <f t="shared" si="1"/>
        <v>0</v>
      </c>
    </row>
    <row r="44" spans="1:12" ht="15">
      <c r="A44" s="611"/>
      <c r="B44" s="466" t="s">
        <v>1008</v>
      </c>
      <c r="C44" s="467" t="s">
        <v>1009</v>
      </c>
      <c r="D44" s="472" t="s">
        <v>1010</v>
      </c>
      <c r="E44" s="536" t="s">
        <v>966</v>
      </c>
      <c r="F44" s="467" t="s">
        <v>1011</v>
      </c>
      <c r="G44" s="473">
        <v>11</v>
      </c>
      <c r="H44" s="529">
        <v>315.46</v>
      </c>
      <c r="I44" s="528">
        <f t="shared" si="0"/>
        <v>3470.06</v>
      </c>
      <c r="J44" s="473">
        <v>10</v>
      </c>
      <c r="K44" s="529">
        <v>315.46</v>
      </c>
      <c r="L44" s="528">
        <f t="shared" si="1"/>
        <v>3154.6</v>
      </c>
    </row>
    <row r="45" spans="1:12" ht="15">
      <c r="A45" s="611"/>
      <c r="B45" s="466"/>
      <c r="C45" s="467"/>
      <c r="D45" s="472" t="s">
        <v>1012</v>
      </c>
      <c r="E45" s="536" t="s">
        <v>876</v>
      </c>
      <c r="F45" s="467" t="s">
        <v>1013</v>
      </c>
      <c r="G45" s="473">
        <v>124</v>
      </c>
      <c r="H45" s="529">
        <v>955.6</v>
      </c>
      <c r="I45" s="528">
        <f t="shared" si="0"/>
        <v>118494.40000000001</v>
      </c>
      <c r="J45" s="473">
        <v>144</v>
      </c>
      <c r="K45" s="529">
        <v>955.6</v>
      </c>
      <c r="L45" s="528">
        <f t="shared" si="1"/>
        <v>137606.4</v>
      </c>
    </row>
    <row r="46" spans="1:12" ht="15">
      <c r="A46" s="611"/>
      <c r="B46" s="466"/>
      <c r="C46" s="467"/>
      <c r="D46" s="472" t="s">
        <v>1012</v>
      </c>
      <c r="E46" s="536" t="s">
        <v>876</v>
      </c>
      <c r="F46" s="467" t="s">
        <v>1014</v>
      </c>
      <c r="G46" s="473">
        <v>70</v>
      </c>
      <c r="H46" s="529">
        <v>1019.4</v>
      </c>
      <c r="I46" s="528">
        <f t="shared" si="0"/>
        <v>71358</v>
      </c>
      <c r="J46" s="473">
        <v>48</v>
      </c>
      <c r="K46" s="529">
        <v>1019.4</v>
      </c>
      <c r="L46" s="528">
        <f t="shared" si="1"/>
        <v>48931.2</v>
      </c>
    </row>
    <row r="47" spans="1:12" ht="15">
      <c r="A47" s="611"/>
      <c r="B47" s="466" t="s">
        <v>1015</v>
      </c>
      <c r="C47" s="467" t="s">
        <v>1016</v>
      </c>
      <c r="D47" s="472" t="s">
        <v>1017</v>
      </c>
      <c r="E47" s="536" t="s">
        <v>876</v>
      </c>
      <c r="F47" s="467" t="s">
        <v>1018</v>
      </c>
      <c r="G47" s="473">
        <v>3</v>
      </c>
      <c r="H47" s="529">
        <v>306.07</v>
      </c>
      <c r="I47" s="528">
        <f t="shared" si="0"/>
        <v>918.21</v>
      </c>
      <c r="J47" s="473">
        <v>25</v>
      </c>
      <c r="K47" s="529">
        <v>306.07</v>
      </c>
      <c r="L47" s="528">
        <f t="shared" si="1"/>
        <v>7651.75</v>
      </c>
    </row>
    <row r="48" spans="1:12" ht="15">
      <c r="A48" s="611"/>
      <c r="B48" s="466" t="s">
        <v>1019</v>
      </c>
      <c r="C48" s="467" t="s">
        <v>1020</v>
      </c>
      <c r="D48" s="472" t="s">
        <v>1021</v>
      </c>
      <c r="E48" s="536" t="s">
        <v>876</v>
      </c>
      <c r="F48" s="467" t="s">
        <v>1022</v>
      </c>
      <c r="G48" s="473">
        <v>0</v>
      </c>
      <c r="H48" s="529">
        <v>68.87</v>
      </c>
      <c r="I48" s="528">
        <f t="shared" si="0"/>
        <v>0</v>
      </c>
      <c r="J48" s="473">
        <v>0</v>
      </c>
      <c r="K48" s="529">
        <v>68.87</v>
      </c>
      <c r="L48" s="528">
        <f t="shared" si="1"/>
        <v>0</v>
      </c>
    </row>
    <row r="49" spans="1:12" ht="15">
      <c r="A49" s="611"/>
      <c r="B49" s="466" t="s">
        <v>1023</v>
      </c>
      <c r="C49" s="467" t="s">
        <v>1024</v>
      </c>
      <c r="D49" s="472" t="s">
        <v>1025</v>
      </c>
      <c r="E49" s="536" t="s">
        <v>876</v>
      </c>
      <c r="F49" s="467" t="s">
        <v>1026</v>
      </c>
      <c r="G49" s="473">
        <v>346</v>
      </c>
      <c r="H49" s="529">
        <v>46</v>
      </c>
      <c r="I49" s="528">
        <f t="shared" si="0"/>
        <v>15916</v>
      </c>
      <c r="J49" s="473">
        <v>330</v>
      </c>
      <c r="K49" s="529">
        <v>46</v>
      </c>
      <c r="L49" s="528">
        <f t="shared" si="1"/>
        <v>15180</v>
      </c>
    </row>
    <row r="50" spans="1:12" ht="15">
      <c r="A50" s="611"/>
      <c r="B50" s="466"/>
      <c r="C50" s="467"/>
      <c r="D50" s="472" t="s">
        <v>1027</v>
      </c>
      <c r="E50" s="536" t="s">
        <v>876</v>
      </c>
      <c r="F50" s="467" t="s">
        <v>1028</v>
      </c>
      <c r="G50" s="473">
        <v>200</v>
      </c>
      <c r="H50" s="529">
        <v>54</v>
      </c>
      <c r="I50" s="528">
        <f t="shared" si="0"/>
        <v>10800</v>
      </c>
      <c r="J50" s="473">
        <v>0</v>
      </c>
      <c r="K50" s="529">
        <v>54</v>
      </c>
      <c r="L50" s="528">
        <v>0</v>
      </c>
    </row>
    <row r="51" spans="1:12" ht="15">
      <c r="A51" s="611"/>
      <c r="B51" s="466" t="s">
        <v>1029</v>
      </c>
      <c r="C51" s="467" t="s">
        <v>1030</v>
      </c>
      <c r="D51" s="472" t="s">
        <v>1031</v>
      </c>
      <c r="E51" s="536" t="s">
        <v>876</v>
      </c>
      <c r="F51" s="467" t="s">
        <v>1032</v>
      </c>
      <c r="G51" s="473">
        <v>273</v>
      </c>
      <c r="H51" s="529">
        <v>67.49</v>
      </c>
      <c r="I51" s="528">
        <f t="shared" si="0"/>
        <v>18424.769999999997</v>
      </c>
      <c r="J51" s="473">
        <v>350</v>
      </c>
      <c r="K51" s="529">
        <v>67.49</v>
      </c>
      <c r="L51" s="528">
        <f t="shared" si="1"/>
        <v>23621.5</v>
      </c>
    </row>
    <row r="52" spans="1:12" ht="15">
      <c r="A52" s="611"/>
      <c r="B52" s="466" t="s">
        <v>1033</v>
      </c>
      <c r="C52" s="467" t="s">
        <v>1034</v>
      </c>
      <c r="D52" s="472" t="s">
        <v>1035</v>
      </c>
      <c r="E52" s="536" t="s">
        <v>876</v>
      </c>
      <c r="F52" s="467" t="s">
        <v>1036</v>
      </c>
      <c r="G52" s="473">
        <v>34</v>
      </c>
      <c r="H52" s="529">
        <v>22.73</v>
      </c>
      <c r="I52" s="528">
        <f t="shared" si="0"/>
        <v>772.82</v>
      </c>
      <c r="J52" s="473">
        <v>50</v>
      </c>
      <c r="K52" s="529">
        <v>22.73</v>
      </c>
      <c r="L52" s="528">
        <f t="shared" si="1"/>
        <v>1136.5</v>
      </c>
    </row>
    <row r="53" spans="1:12" ht="15">
      <c r="A53" s="611"/>
      <c r="B53" s="466" t="s">
        <v>1037</v>
      </c>
      <c r="C53" s="467" t="s">
        <v>1038</v>
      </c>
      <c r="D53" s="472" t="s">
        <v>1039</v>
      </c>
      <c r="E53" s="536" t="s">
        <v>876</v>
      </c>
      <c r="F53" s="467" t="s">
        <v>1040</v>
      </c>
      <c r="G53" s="473">
        <v>1356</v>
      </c>
      <c r="H53" s="529">
        <v>75.19</v>
      </c>
      <c r="I53" s="528">
        <f t="shared" si="0"/>
        <v>101957.64</v>
      </c>
      <c r="J53" s="473">
        <v>2000</v>
      </c>
      <c r="K53" s="529">
        <v>75.19</v>
      </c>
      <c r="L53" s="528">
        <f t="shared" si="1"/>
        <v>150380</v>
      </c>
    </row>
    <row r="54" spans="1:12" ht="15">
      <c r="A54" s="611"/>
      <c r="B54" s="466" t="s">
        <v>1041</v>
      </c>
      <c r="C54" s="467" t="s">
        <v>1042</v>
      </c>
      <c r="D54" s="472" t="s">
        <v>1043</v>
      </c>
      <c r="E54" s="536" t="s">
        <v>876</v>
      </c>
      <c r="F54" s="467" t="s">
        <v>1044</v>
      </c>
      <c r="G54" s="474">
        <v>23</v>
      </c>
      <c r="H54" s="529">
        <v>77.57</v>
      </c>
      <c r="I54" s="528">
        <f t="shared" si="0"/>
        <v>1784.11</v>
      </c>
      <c r="J54" s="474">
        <v>20</v>
      </c>
      <c r="K54" s="529">
        <v>77.57</v>
      </c>
      <c r="L54" s="528">
        <f t="shared" si="1"/>
        <v>1551.3999999999999</v>
      </c>
    </row>
    <row r="55" spans="1:12" ht="15">
      <c r="A55" s="611"/>
      <c r="B55" s="466" t="s">
        <v>1045</v>
      </c>
      <c r="C55" s="467" t="s">
        <v>1046</v>
      </c>
      <c r="D55" s="472" t="s">
        <v>1047</v>
      </c>
      <c r="E55" s="536" t="s">
        <v>876</v>
      </c>
      <c r="F55" s="467" t="s">
        <v>1048</v>
      </c>
      <c r="G55" s="473">
        <v>706</v>
      </c>
      <c r="H55" s="529">
        <v>48.96</v>
      </c>
      <c r="I55" s="528">
        <f t="shared" si="0"/>
        <v>34565.76</v>
      </c>
      <c r="J55" s="473">
        <v>1100</v>
      </c>
      <c r="K55" s="529">
        <v>48.96</v>
      </c>
      <c r="L55" s="528">
        <f t="shared" si="1"/>
        <v>53856</v>
      </c>
    </row>
    <row r="56" spans="1:12" ht="15">
      <c r="A56" s="611"/>
      <c r="B56" s="466" t="s">
        <v>1049</v>
      </c>
      <c r="C56" s="467" t="s">
        <v>1050</v>
      </c>
      <c r="D56" s="472" t="s">
        <v>1051</v>
      </c>
      <c r="E56" s="536" t="s">
        <v>876</v>
      </c>
      <c r="F56" s="467" t="s">
        <v>1052</v>
      </c>
      <c r="G56" s="473">
        <v>509</v>
      </c>
      <c r="H56" s="529">
        <v>192.69</v>
      </c>
      <c r="I56" s="528">
        <f t="shared" si="0"/>
        <v>98079.20999999999</v>
      </c>
      <c r="J56" s="473">
        <v>450</v>
      </c>
      <c r="K56" s="529">
        <v>192.69</v>
      </c>
      <c r="L56" s="528">
        <f t="shared" si="1"/>
        <v>86710.5</v>
      </c>
    </row>
    <row r="57" spans="1:12" ht="15">
      <c r="A57" s="611"/>
      <c r="B57" s="466" t="s">
        <v>1053</v>
      </c>
      <c r="C57" s="467" t="s">
        <v>1054</v>
      </c>
      <c r="D57" s="472" t="s">
        <v>1055</v>
      </c>
      <c r="E57" s="536" t="s">
        <v>876</v>
      </c>
      <c r="F57" s="467" t="s">
        <v>1056</v>
      </c>
      <c r="G57" s="473">
        <v>38</v>
      </c>
      <c r="H57" s="529">
        <v>74.15</v>
      </c>
      <c r="I57" s="528">
        <f t="shared" si="0"/>
        <v>2817.7000000000003</v>
      </c>
      <c r="J57" s="473">
        <v>30</v>
      </c>
      <c r="K57" s="529">
        <v>74.15</v>
      </c>
      <c r="L57" s="528">
        <f t="shared" si="1"/>
        <v>2224.5</v>
      </c>
    </row>
    <row r="58" spans="1:12" ht="15">
      <c r="A58" s="611"/>
      <c r="B58" s="466" t="s">
        <v>1057</v>
      </c>
      <c r="C58" s="467" t="s">
        <v>1058</v>
      </c>
      <c r="D58" s="472" t="s">
        <v>1059</v>
      </c>
      <c r="E58" s="536" t="s">
        <v>876</v>
      </c>
      <c r="F58" s="467" t="s">
        <v>1052</v>
      </c>
      <c r="G58" s="473">
        <v>6</v>
      </c>
      <c r="H58" s="529">
        <v>209.5</v>
      </c>
      <c r="I58" s="528">
        <f t="shared" si="0"/>
        <v>1257</v>
      </c>
      <c r="J58" s="473">
        <v>15</v>
      </c>
      <c r="K58" s="529">
        <v>209.5</v>
      </c>
      <c r="L58" s="528">
        <f t="shared" si="1"/>
        <v>3142.5</v>
      </c>
    </row>
    <row r="59" spans="1:12" ht="15">
      <c r="A59" s="611"/>
      <c r="B59" s="466" t="s">
        <v>1060</v>
      </c>
      <c r="C59" s="467" t="s">
        <v>1061</v>
      </c>
      <c r="D59" s="472" t="s">
        <v>1062</v>
      </c>
      <c r="E59" s="536" t="s">
        <v>876</v>
      </c>
      <c r="F59" s="467" t="s">
        <v>1063</v>
      </c>
      <c r="G59" s="473">
        <v>296</v>
      </c>
      <c r="H59" s="529">
        <v>994.67</v>
      </c>
      <c r="I59" s="528">
        <f t="shared" si="0"/>
        <v>294422.32</v>
      </c>
      <c r="J59" s="473">
        <v>200</v>
      </c>
      <c r="K59" s="529">
        <v>994.67</v>
      </c>
      <c r="L59" s="528">
        <f t="shared" si="1"/>
        <v>198934</v>
      </c>
    </row>
    <row r="60" spans="1:12" ht="15">
      <c r="A60" s="611"/>
      <c r="B60" s="466" t="s">
        <v>1064</v>
      </c>
      <c r="C60" s="467" t="s">
        <v>1065</v>
      </c>
      <c r="D60" s="472" t="s">
        <v>1066</v>
      </c>
      <c r="E60" s="536" t="s">
        <v>876</v>
      </c>
      <c r="F60" s="467" t="s">
        <v>1067</v>
      </c>
      <c r="G60" s="473">
        <v>0</v>
      </c>
      <c r="H60" s="529">
        <v>31.48</v>
      </c>
      <c r="I60" s="528">
        <f t="shared" si="0"/>
        <v>0</v>
      </c>
      <c r="J60" s="473">
        <v>5</v>
      </c>
      <c r="K60" s="529">
        <v>31.48</v>
      </c>
      <c r="L60" s="528">
        <f t="shared" si="1"/>
        <v>157.4</v>
      </c>
    </row>
    <row r="61" spans="1:12" ht="15">
      <c r="A61" s="611"/>
      <c r="B61" s="466" t="s">
        <v>1068</v>
      </c>
      <c r="C61" s="467" t="s">
        <v>1065</v>
      </c>
      <c r="D61" s="472" t="s">
        <v>1069</v>
      </c>
      <c r="E61" s="536" t="s">
        <v>876</v>
      </c>
      <c r="F61" s="467" t="s">
        <v>1070</v>
      </c>
      <c r="G61" s="473">
        <v>0</v>
      </c>
      <c r="H61" s="529">
        <v>44</v>
      </c>
      <c r="I61" s="528">
        <f t="shared" si="0"/>
        <v>0</v>
      </c>
      <c r="J61" s="473">
        <v>5</v>
      </c>
      <c r="K61" s="529">
        <v>44</v>
      </c>
      <c r="L61" s="528">
        <f t="shared" si="1"/>
        <v>220</v>
      </c>
    </row>
    <row r="62" spans="1:12" ht="15">
      <c r="A62" s="611"/>
      <c r="B62" s="466" t="s">
        <v>1071</v>
      </c>
      <c r="C62" s="467" t="s">
        <v>1072</v>
      </c>
      <c r="D62" s="472" t="s">
        <v>1073</v>
      </c>
      <c r="E62" s="536" t="s">
        <v>876</v>
      </c>
      <c r="F62" s="467" t="s">
        <v>1074</v>
      </c>
      <c r="G62" s="473">
        <v>0</v>
      </c>
      <c r="H62" s="529">
        <v>44135</v>
      </c>
      <c r="I62" s="528">
        <f t="shared" si="0"/>
        <v>0</v>
      </c>
      <c r="J62" s="473">
        <v>10</v>
      </c>
      <c r="K62" s="529">
        <v>31.1</v>
      </c>
      <c r="L62" s="528">
        <f t="shared" si="1"/>
        <v>311</v>
      </c>
    </row>
    <row r="63" spans="1:12" ht="15">
      <c r="A63" s="611"/>
      <c r="B63" s="466" t="s">
        <v>1075</v>
      </c>
      <c r="C63" s="467" t="s">
        <v>1076</v>
      </c>
      <c r="D63" s="472" t="s">
        <v>1077</v>
      </c>
      <c r="E63" s="536" t="s">
        <v>876</v>
      </c>
      <c r="F63" s="467" t="s">
        <v>1078</v>
      </c>
      <c r="G63" s="473">
        <v>197</v>
      </c>
      <c r="H63" s="529">
        <v>37.25</v>
      </c>
      <c r="I63" s="528">
        <f t="shared" si="0"/>
        <v>7338.25</v>
      </c>
      <c r="J63" s="473">
        <v>100</v>
      </c>
      <c r="K63" s="529">
        <v>37.25</v>
      </c>
      <c r="L63" s="528">
        <f t="shared" si="1"/>
        <v>3725</v>
      </c>
    </row>
    <row r="64" spans="1:12" ht="15">
      <c r="A64" s="611"/>
      <c r="B64" s="466" t="s">
        <v>1079</v>
      </c>
      <c r="C64" s="467" t="s">
        <v>1080</v>
      </c>
      <c r="D64" s="472" t="s">
        <v>1081</v>
      </c>
      <c r="E64" s="537" t="s">
        <v>876</v>
      </c>
      <c r="F64" s="467" t="s">
        <v>1082</v>
      </c>
      <c r="G64" s="473">
        <v>0</v>
      </c>
      <c r="H64" s="529">
        <v>70.2</v>
      </c>
      <c r="I64" s="528">
        <f t="shared" si="0"/>
        <v>0</v>
      </c>
      <c r="J64" s="473">
        <v>10</v>
      </c>
      <c r="K64" s="529">
        <v>70.2</v>
      </c>
      <c r="L64" s="528">
        <f t="shared" si="1"/>
        <v>702</v>
      </c>
    </row>
    <row r="65" spans="1:12" ht="15">
      <c r="A65" s="611"/>
      <c r="B65" s="466"/>
      <c r="C65" s="467"/>
      <c r="D65" s="472"/>
      <c r="E65" s="537"/>
      <c r="F65" s="467"/>
      <c r="G65" s="473"/>
      <c r="H65" s="529"/>
      <c r="I65" s="475">
        <f>SUM(I6:I64)</f>
        <v>3609537.8499999996</v>
      </c>
      <c r="J65" s="473"/>
      <c r="K65" s="529"/>
      <c r="L65" s="476">
        <v>2806092.92</v>
      </c>
    </row>
    <row r="66" spans="1:12" ht="15">
      <c r="A66" s="611"/>
      <c r="B66" s="466" t="s">
        <v>1083</v>
      </c>
      <c r="C66" s="467" t="s">
        <v>1084</v>
      </c>
      <c r="D66" s="472" t="s">
        <v>1085</v>
      </c>
      <c r="E66" s="537" t="s">
        <v>876</v>
      </c>
      <c r="F66" s="467" t="s">
        <v>1086</v>
      </c>
      <c r="G66" s="473">
        <v>13</v>
      </c>
      <c r="H66" s="529">
        <v>94553.98</v>
      </c>
      <c r="I66" s="528">
        <f>+G66*H66</f>
        <v>1229201.74</v>
      </c>
      <c r="J66" s="473">
        <v>13</v>
      </c>
      <c r="K66" s="529" t="s">
        <v>1087</v>
      </c>
      <c r="L66" s="528">
        <v>1229201.74</v>
      </c>
    </row>
    <row r="67" spans="1:12" ht="15">
      <c r="A67" s="611"/>
      <c r="B67" s="466" t="s">
        <v>1088</v>
      </c>
      <c r="C67" s="467" t="s">
        <v>1084</v>
      </c>
      <c r="D67" s="472" t="s">
        <v>1089</v>
      </c>
      <c r="E67" s="537" t="s">
        <v>876</v>
      </c>
      <c r="F67" s="467" t="s">
        <v>1090</v>
      </c>
      <c r="G67" s="473">
        <v>12</v>
      </c>
      <c r="H67" s="529">
        <v>122864.16</v>
      </c>
      <c r="I67" s="528">
        <f>+G67*H67</f>
        <v>1474369.92</v>
      </c>
      <c r="J67" s="473">
        <v>13</v>
      </c>
      <c r="K67" s="529">
        <v>122864.16</v>
      </c>
      <c r="L67" s="528">
        <v>1597234.08</v>
      </c>
    </row>
    <row r="68" spans="1:12" ht="15">
      <c r="A68" s="611"/>
      <c r="B68" s="466" t="s">
        <v>1091</v>
      </c>
      <c r="C68" s="467" t="s">
        <v>1092</v>
      </c>
      <c r="D68" s="472" t="s">
        <v>1093</v>
      </c>
      <c r="E68" s="537" t="s">
        <v>876</v>
      </c>
      <c r="F68" s="467" t="s">
        <v>1094</v>
      </c>
      <c r="G68" s="530">
        <v>27</v>
      </c>
      <c r="H68" s="529">
        <v>115757.9</v>
      </c>
      <c r="I68" s="528">
        <f>+G68*H68</f>
        <v>3125463.3</v>
      </c>
      <c r="J68" s="530">
        <v>13</v>
      </c>
      <c r="K68" s="529">
        <v>115757.9</v>
      </c>
      <c r="L68" s="528">
        <v>1504852.7</v>
      </c>
    </row>
    <row r="69" spans="1:12" ht="15.75" thickBot="1">
      <c r="A69" s="611"/>
      <c r="B69" s="477"/>
      <c r="C69" s="467"/>
      <c r="D69" s="472"/>
      <c r="E69" s="537"/>
      <c r="F69" s="467"/>
      <c r="G69" s="530"/>
      <c r="H69" s="529"/>
      <c r="I69" s="478">
        <f>SUM(I66:I68)</f>
        <v>5829034.96</v>
      </c>
      <c r="J69" s="530"/>
      <c r="K69" s="529"/>
      <c r="L69" s="478">
        <f>L66+L67+L68</f>
        <v>4331288.5200000005</v>
      </c>
    </row>
    <row r="70" spans="1:12" ht="15.75" thickBot="1">
      <c r="A70" s="611"/>
      <c r="B70" s="479" t="s">
        <v>177</v>
      </c>
      <c r="C70" s="480"/>
      <c r="D70" s="480"/>
      <c r="E70" s="538"/>
      <c r="F70" s="480"/>
      <c r="G70" s="480"/>
      <c r="H70" s="481"/>
      <c r="I70" s="501">
        <f>+I65+I69</f>
        <v>9438572.809999999</v>
      </c>
      <c r="J70" s="480"/>
      <c r="K70" s="481"/>
      <c r="L70" s="501">
        <f>L65+L69</f>
        <v>7137381.44</v>
      </c>
    </row>
    <row r="71" spans="1:12" ht="15">
      <c r="A71" s="611"/>
      <c r="B71" s="531" t="s">
        <v>1095</v>
      </c>
      <c r="C71" s="466"/>
      <c r="D71" s="467"/>
      <c r="E71" s="467"/>
      <c r="F71" s="467"/>
      <c r="G71" s="467"/>
      <c r="H71" s="467"/>
      <c r="I71" s="482"/>
      <c r="J71" s="467"/>
      <c r="K71" s="483"/>
      <c r="L71" s="484"/>
    </row>
    <row r="72" spans="1:12" ht="15">
      <c r="A72" s="611"/>
      <c r="B72" s="466"/>
      <c r="C72" s="467"/>
      <c r="D72" s="467"/>
      <c r="E72" s="467"/>
      <c r="F72" s="467"/>
      <c r="G72" s="467"/>
      <c r="H72" s="467"/>
      <c r="I72" s="467"/>
      <c r="J72" s="467"/>
      <c r="K72" s="483"/>
      <c r="L72" s="483"/>
    </row>
    <row r="73" spans="1:12" ht="15">
      <c r="A73" s="611"/>
      <c r="B73" s="485"/>
      <c r="C73" s="486"/>
      <c r="D73" s="486"/>
      <c r="E73" s="486"/>
      <c r="F73" s="486"/>
      <c r="G73" s="486"/>
      <c r="H73" s="486"/>
      <c r="I73" s="486"/>
      <c r="J73" s="486"/>
      <c r="K73" s="487"/>
      <c r="L73" s="488"/>
    </row>
    <row r="74" spans="1:12" ht="15">
      <c r="A74" s="611"/>
      <c r="B74" s="485"/>
      <c r="C74" s="486"/>
      <c r="D74" s="486"/>
      <c r="E74" s="486"/>
      <c r="F74" s="486"/>
      <c r="G74" s="486"/>
      <c r="H74" s="486"/>
      <c r="I74" s="486"/>
      <c r="J74" s="486"/>
      <c r="K74" s="487"/>
      <c r="L74" s="488"/>
    </row>
    <row r="75" spans="1:13" ht="15">
      <c r="A75" s="611"/>
      <c r="B75" s="485"/>
      <c r="C75" s="486"/>
      <c r="D75" s="486"/>
      <c r="E75" s="486"/>
      <c r="F75" s="486"/>
      <c r="G75" s="486"/>
      <c r="H75" s="486"/>
      <c r="I75" s="486"/>
      <c r="J75" s="486"/>
      <c r="K75" s="487"/>
      <c r="L75" s="487"/>
      <c r="M75" s="521"/>
    </row>
    <row r="76" spans="1:13" ht="15">
      <c r="A76" s="611"/>
      <c r="B76" s="485"/>
      <c r="C76" s="486"/>
      <c r="D76" s="486"/>
      <c r="E76" s="486"/>
      <c r="F76" s="486"/>
      <c r="G76" s="486"/>
      <c r="H76" s="486"/>
      <c r="I76" s="486"/>
      <c r="J76" s="486"/>
      <c r="K76" s="487"/>
      <c r="L76" s="487"/>
      <c r="M76" s="521"/>
    </row>
    <row r="77" spans="1:12" ht="15">
      <c r="A77" s="611"/>
      <c r="B77" s="485"/>
      <c r="C77" s="486"/>
      <c r="D77" s="486"/>
      <c r="E77" s="486"/>
      <c r="F77" s="486"/>
      <c r="G77" s="486"/>
      <c r="H77" s="486"/>
      <c r="I77" s="486"/>
      <c r="J77" s="486"/>
      <c r="K77" s="487"/>
      <c r="L77" s="488"/>
    </row>
    <row r="78" spans="1:12" ht="15">
      <c r="A78" s="611"/>
      <c r="B78" s="485"/>
      <c r="C78" s="486"/>
      <c r="D78" s="486"/>
      <c r="E78" s="486"/>
      <c r="F78" s="486"/>
      <c r="G78" s="486"/>
      <c r="H78" s="486"/>
      <c r="I78" s="486"/>
      <c r="J78" s="486"/>
      <c r="K78" s="487"/>
      <c r="L78" s="488"/>
    </row>
    <row r="79" spans="1:12" ht="15">
      <c r="A79" s="611"/>
      <c r="B79" s="485"/>
      <c r="C79" s="486"/>
      <c r="D79" s="486"/>
      <c r="E79" s="486"/>
      <c r="F79" s="486"/>
      <c r="G79" s="486"/>
      <c r="H79" s="486"/>
      <c r="I79" s="486"/>
      <c r="J79" s="490"/>
      <c r="K79" s="487"/>
      <c r="L79" s="488"/>
    </row>
    <row r="80" spans="1:12" ht="15">
      <c r="A80" s="611"/>
      <c r="B80" s="485"/>
      <c r="C80" s="486"/>
      <c r="D80" s="486"/>
      <c r="E80" s="486"/>
      <c r="F80" s="486"/>
      <c r="G80" s="486"/>
      <c r="H80" s="486"/>
      <c r="I80" s="486"/>
      <c r="J80" s="486"/>
      <c r="K80" s="487"/>
      <c r="L80" s="488"/>
    </row>
    <row r="81" spans="1:12" ht="15">
      <c r="A81" s="611"/>
      <c r="B81" s="485"/>
      <c r="C81" s="486"/>
      <c r="D81" s="486"/>
      <c r="E81" s="486"/>
      <c r="F81" s="486"/>
      <c r="G81" s="486"/>
      <c r="H81" s="486"/>
      <c r="I81" s="486"/>
      <c r="J81" s="486"/>
      <c r="K81" s="487"/>
      <c r="L81" s="488"/>
    </row>
    <row r="82" spans="1:12" ht="15">
      <c r="A82" s="611"/>
      <c r="B82" s="485"/>
      <c r="C82" s="486"/>
      <c r="D82" s="486"/>
      <c r="E82" s="486"/>
      <c r="F82" s="486"/>
      <c r="G82" s="486"/>
      <c r="H82" s="486"/>
      <c r="I82" s="486"/>
      <c r="J82" s="486"/>
      <c r="K82" s="486"/>
      <c r="L82" s="488"/>
    </row>
    <row r="83" spans="1:12" ht="15">
      <c r="A83" s="611"/>
      <c r="B83" s="485"/>
      <c r="C83" s="486"/>
      <c r="D83" s="486"/>
      <c r="E83" s="486"/>
      <c r="F83" s="486"/>
      <c r="G83" s="486"/>
      <c r="H83" s="486"/>
      <c r="I83" s="486"/>
      <c r="J83" s="486"/>
      <c r="K83" s="486"/>
      <c r="L83" s="488"/>
    </row>
    <row r="84" spans="1:12" ht="15">
      <c r="A84" s="611"/>
      <c r="B84" s="485"/>
      <c r="C84" s="486"/>
      <c r="D84" s="486"/>
      <c r="E84" s="486"/>
      <c r="F84" s="486"/>
      <c r="G84" s="486"/>
      <c r="H84" s="486"/>
      <c r="I84" s="486"/>
      <c r="J84" s="486"/>
      <c r="K84" s="486"/>
      <c r="L84" s="488"/>
    </row>
    <row r="85" spans="1:12" ht="15">
      <c r="A85" s="611"/>
      <c r="B85" s="485"/>
      <c r="C85" s="486"/>
      <c r="D85" s="486"/>
      <c r="E85" s="486"/>
      <c r="F85" s="486"/>
      <c r="G85" s="486"/>
      <c r="H85" s="486"/>
      <c r="I85" s="486"/>
      <c r="J85" s="486"/>
      <c r="K85" s="486"/>
      <c r="L85" s="488"/>
    </row>
    <row r="86" spans="1:12" ht="15">
      <c r="A86" s="611"/>
      <c r="B86" s="485"/>
      <c r="C86" s="486"/>
      <c r="D86" s="491"/>
      <c r="E86" s="486"/>
      <c r="F86" s="486"/>
      <c r="G86" s="532"/>
      <c r="H86" s="533"/>
      <c r="I86" s="533"/>
      <c r="J86" s="486"/>
      <c r="K86" s="486"/>
      <c r="L86" s="492"/>
    </row>
    <row r="87" spans="1:12" ht="15">
      <c r="A87" s="611"/>
      <c r="B87" s="485"/>
      <c r="C87" s="486"/>
      <c r="D87" s="493"/>
      <c r="E87" s="486"/>
      <c r="F87" s="486"/>
      <c r="G87" s="532"/>
      <c r="H87" s="533"/>
      <c r="I87" s="533"/>
      <c r="J87" s="486"/>
      <c r="K87" s="486"/>
      <c r="L87" s="492"/>
    </row>
    <row r="88" spans="1:12" ht="15">
      <c r="A88" s="611"/>
      <c r="B88" s="485"/>
      <c r="C88" s="486"/>
      <c r="D88" s="491"/>
      <c r="E88" s="486"/>
      <c r="F88" s="486"/>
      <c r="G88" s="532"/>
      <c r="H88" s="533"/>
      <c r="I88" s="533"/>
      <c r="J88" s="486"/>
      <c r="K88" s="486"/>
      <c r="L88" s="492"/>
    </row>
    <row r="89" spans="1:12" ht="15">
      <c r="A89" s="611"/>
      <c r="B89" s="485"/>
      <c r="C89" s="486"/>
      <c r="D89" s="491"/>
      <c r="E89" s="486"/>
      <c r="F89" s="486"/>
      <c r="G89" s="532"/>
      <c r="H89" s="533"/>
      <c r="I89" s="533"/>
      <c r="J89" s="486"/>
      <c r="K89" s="486"/>
      <c r="L89" s="492"/>
    </row>
    <row r="90" spans="1:12" ht="15">
      <c r="A90" s="611"/>
      <c r="B90" s="485"/>
      <c r="C90" s="486"/>
      <c r="D90" s="493"/>
      <c r="E90" s="486"/>
      <c r="F90" s="486"/>
      <c r="G90" s="532"/>
      <c r="H90" s="533"/>
      <c r="I90" s="533"/>
      <c r="J90" s="486"/>
      <c r="K90" s="486"/>
      <c r="L90" s="492"/>
    </row>
    <row r="91" spans="1:12" ht="15">
      <c r="A91" s="611"/>
      <c r="B91" s="485"/>
      <c r="C91" s="486"/>
      <c r="D91" s="491"/>
      <c r="E91" s="486"/>
      <c r="F91" s="486"/>
      <c r="G91" s="532"/>
      <c r="H91" s="533"/>
      <c r="I91" s="533"/>
      <c r="J91" s="486"/>
      <c r="K91" s="486"/>
      <c r="L91" s="492"/>
    </row>
    <row r="92" spans="1:12" ht="15">
      <c r="A92" s="611"/>
      <c r="B92" s="485"/>
      <c r="C92" s="486"/>
      <c r="D92" s="491"/>
      <c r="E92" s="486"/>
      <c r="F92" s="486"/>
      <c r="G92" s="532"/>
      <c r="H92" s="533"/>
      <c r="I92" s="533"/>
      <c r="J92" s="486"/>
      <c r="K92" s="486"/>
      <c r="L92" s="492"/>
    </row>
    <row r="93" spans="1:12" ht="15">
      <c r="A93" s="611"/>
      <c r="B93" s="485"/>
      <c r="C93" s="486"/>
      <c r="D93" s="491"/>
      <c r="E93" s="486"/>
      <c r="F93" s="486"/>
      <c r="G93" s="532"/>
      <c r="H93" s="533"/>
      <c r="I93" s="533"/>
      <c r="J93" s="486"/>
      <c r="K93" s="486"/>
      <c r="L93" s="492"/>
    </row>
    <row r="94" spans="1:12" ht="15">
      <c r="A94" s="611"/>
      <c r="B94" s="485"/>
      <c r="C94" s="486"/>
      <c r="D94" s="491"/>
      <c r="E94" s="486"/>
      <c r="F94" s="486"/>
      <c r="G94" s="532"/>
      <c r="H94" s="533"/>
      <c r="I94" s="533"/>
      <c r="J94" s="486"/>
      <c r="K94" s="486"/>
      <c r="L94" s="492"/>
    </row>
    <row r="95" spans="1:12" ht="15">
      <c r="A95" s="611"/>
      <c r="B95" s="485"/>
      <c r="C95" s="486"/>
      <c r="D95" s="491"/>
      <c r="E95" s="486"/>
      <c r="F95" s="486"/>
      <c r="G95" s="532"/>
      <c r="H95" s="533"/>
      <c r="I95" s="533"/>
      <c r="J95" s="486"/>
      <c r="K95" s="486"/>
      <c r="L95" s="492"/>
    </row>
    <row r="96" spans="1:12" ht="15">
      <c r="A96" s="611"/>
      <c r="B96" s="485"/>
      <c r="C96" s="486"/>
      <c r="D96" s="491"/>
      <c r="E96" s="486"/>
      <c r="F96" s="486"/>
      <c r="G96" s="532"/>
      <c r="H96" s="533"/>
      <c r="I96" s="533"/>
      <c r="J96" s="486"/>
      <c r="K96" s="486"/>
      <c r="L96" s="492"/>
    </row>
    <row r="97" spans="1:12" ht="15">
      <c r="A97" s="611"/>
      <c r="B97" s="485"/>
      <c r="C97" s="486"/>
      <c r="D97" s="491"/>
      <c r="E97" s="486"/>
      <c r="F97" s="486"/>
      <c r="G97" s="532"/>
      <c r="H97" s="533"/>
      <c r="I97" s="533"/>
      <c r="J97" s="486"/>
      <c r="K97" s="486"/>
      <c r="L97" s="492"/>
    </row>
    <row r="98" spans="1:12" ht="15">
      <c r="A98" s="611"/>
      <c r="B98" s="485"/>
      <c r="C98" s="486"/>
      <c r="D98" s="491"/>
      <c r="E98" s="486"/>
      <c r="F98" s="486"/>
      <c r="G98" s="532"/>
      <c r="H98" s="533"/>
      <c r="I98" s="533"/>
      <c r="J98" s="486"/>
      <c r="K98" s="486"/>
      <c r="L98" s="492"/>
    </row>
    <row r="99" spans="1:12" ht="15">
      <c r="A99" s="611"/>
      <c r="B99" s="485"/>
      <c r="C99" s="486"/>
      <c r="D99" s="491"/>
      <c r="E99" s="486"/>
      <c r="F99" s="486"/>
      <c r="G99" s="532"/>
      <c r="H99" s="533"/>
      <c r="I99" s="533"/>
      <c r="J99" s="486"/>
      <c r="K99" s="486"/>
      <c r="L99" s="492"/>
    </row>
    <row r="100" spans="1:12" ht="15">
      <c r="A100" s="611"/>
      <c r="B100" s="485"/>
      <c r="C100" s="486"/>
      <c r="D100" s="491"/>
      <c r="E100" s="486"/>
      <c r="F100" s="486"/>
      <c r="G100" s="532"/>
      <c r="H100" s="533"/>
      <c r="I100" s="533"/>
      <c r="J100" s="486"/>
      <c r="K100" s="486"/>
      <c r="L100" s="492"/>
    </row>
    <row r="101" spans="1:12" ht="15">
      <c r="A101" s="611"/>
      <c r="B101" s="485"/>
      <c r="C101" s="486"/>
      <c r="D101" s="491"/>
      <c r="E101" s="486"/>
      <c r="F101" s="486"/>
      <c r="G101" s="532"/>
      <c r="H101" s="533"/>
      <c r="I101" s="533"/>
      <c r="J101" s="486"/>
      <c r="K101" s="486"/>
      <c r="L101" s="492"/>
    </row>
    <row r="102" spans="1:12" ht="15">
      <c r="A102" s="611"/>
      <c r="B102" s="485"/>
      <c r="C102" s="486"/>
      <c r="D102" s="491"/>
      <c r="E102" s="486"/>
      <c r="F102" s="486"/>
      <c r="G102" s="532"/>
      <c r="H102" s="533"/>
      <c r="I102" s="533"/>
      <c r="J102" s="486"/>
      <c r="K102" s="486"/>
      <c r="L102" s="492"/>
    </row>
    <row r="103" spans="1:12" ht="15">
      <c r="A103" s="611"/>
      <c r="B103" s="485"/>
      <c r="C103" s="486"/>
      <c r="D103" s="491"/>
      <c r="E103" s="486"/>
      <c r="F103" s="486"/>
      <c r="G103" s="532"/>
      <c r="H103" s="533"/>
      <c r="I103" s="533"/>
      <c r="J103" s="486"/>
      <c r="K103" s="486"/>
      <c r="L103" s="492"/>
    </row>
    <row r="104" spans="1:12" ht="15">
      <c r="A104" s="611"/>
      <c r="B104" s="485"/>
      <c r="C104" s="486"/>
      <c r="D104" s="491"/>
      <c r="E104" s="486"/>
      <c r="F104" s="486"/>
      <c r="G104" s="532"/>
      <c r="H104" s="533"/>
      <c r="I104" s="533"/>
      <c r="J104" s="486"/>
      <c r="K104" s="486"/>
      <c r="L104" s="492"/>
    </row>
    <row r="105" spans="1:12" ht="15">
      <c r="A105" s="611"/>
      <c r="B105" s="485"/>
      <c r="C105" s="486"/>
      <c r="D105" s="491"/>
      <c r="E105" s="486"/>
      <c r="F105" s="486"/>
      <c r="G105" s="532"/>
      <c r="H105" s="533"/>
      <c r="I105" s="533"/>
      <c r="J105" s="486"/>
      <c r="K105" s="486"/>
      <c r="L105" s="492"/>
    </row>
    <row r="106" spans="1:12" ht="15">
      <c r="A106" s="611"/>
      <c r="B106" s="485"/>
      <c r="C106" s="486"/>
      <c r="D106" s="491"/>
      <c r="E106" s="486"/>
      <c r="F106" s="486"/>
      <c r="G106" s="532"/>
      <c r="H106" s="533"/>
      <c r="I106" s="533"/>
      <c r="J106" s="486"/>
      <c r="K106" s="486"/>
      <c r="L106" s="492"/>
    </row>
    <row r="107" spans="1:12" ht="15">
      <c r="A107" s="611"/>
      <c r="B107" s="485"/>
      <c r="C107" s="486"/>
      <c r="D107" s="491"/>
      <c r="E107" s="486"/>
      <c r="F107" s="486"/>
      <c r="G107" s="532"/>
      <c r="H107" s="533"/>
      <c r="I107" s="533"/>
      <c r="J107" s="486"/>
      <c r="K107" s="486"/>
      <c r="L107" s="492"/>
    </row>
    <row r="108" spans="1:12" ht="15">
      <c r="A108" s="611"/>
      <c r="B108" s="485"/>
      <c r="C108" s="486"/>
      <c r="D108" s="491"/>
      <c r="E108" s="486"/>
      <c r="F108" s="486"/>
      <c r="G108" s="532"/>
      <c r="H108" s="533"/>
      <c r="I108" s="533"/>
      <c r="J108" s="486"/>
      <c r="K108" s="486"/>
      <c r="L108" s="492"/>
    </row>
    <row r="109" spans="1:12" ht="15">
      <c r="A109" s="611"/>
      <c r="B109" s="485"/>
      <c r="C109" s="486"/>
      <c r="D109" s="491"/>
      <c r="E109" s="486"/>
      <c r="F109" s="486"/>
      <c r="G109" s="532"/>
      <c r="H109" s="533"/>
      <c r="I109" s="533"/>
      <c r="J109" s="486"/>
      <c r="K109" s="486"/>
      <c r="L109" s="492"/>
    </row>
    <row r="110" spans="1:12" ht="15">
      <c r="A110" s="611"/>
      <c r="B110" s="485"/>
      <c r="C110" s="486"/>
      <c r="D110" s="493"/>
      <c r="E110" s="486"/>
      <c r="F110" s="486"/>
      <c r="G110" s="532"/>
      <c r="H110" s="533"/>
      <c r="I110" s="533"/>
      <c r="J110" s="486"/>
      <c r="K110" s="486"/>
      <c r="L110" s="492"/>
    </row>
    <row r="111" spans="1:12" ht="15">
      <c r="A111" s="611"/>
      <c r="B111" s="485"/>
      <c r="C111" s="486"/>
      <c r="D111" s="491"/>
      <c r="E111" s="486"/>
      <c r="F111" s="486"/>
      <c r="G111" s="532"/>
      <c r="H111" s="533"/>
      <c r="I111" s="533"/>
      <c r="J111" s="486"/>
      <c r="K111" s="486"/>
      <c r="L111" s="492"/>
    </row>
    <row r="112" spans="1:12" ht="15">
      <c r="A112" s="611"/>
      <c r="B112" s="485"/>
      <c r="C112" s="486"/>
      <c r="D112" s="491"/>
      <c r="E112" s="486"/>
      <c r="F112" s="486"/>
      <c r="G112" s="532"/>
      <c r="H112" s="533"/>
      <c r="I112" s="533"/>
      <c r="J112" s="486"/>
      <c r="K112" s="486"/>
      <c r="L112" s="492"/>
    </row>
    <row r="113" spans="1:12" ht="15">
      <c r="A113" s="611"/>
      <c r="B113" s="485"/>
      <c r="C113" s="486"/>
      <c r="D113" s="491"/>
      <c r="E113" s="486"/>
      <c r="F113" s="486"/>
      <c r="G113" s="532"/>
      <c r="H113" s="533"/>
      <c r="I113" s="533"/>
      <c r="J113" s="486"/>
      <c r="K113" s="486"/>
      <c r="L113" s="492"/>
    </row>
    <row r="114" spans="1:12" ht="15">
      <c r="A114" s="611"/>
      <c r="B114" s="485"/>
      <c r="C114" s="486"/>
      <c r="D114" s="491"/>
      <c r="E114" s="486"/>
      <c r="F114" s="486"/>
      <c r="G114" s="532"/>
      <c r="H114" s="533"/>
      <c r="I114" s="533"/>
      <c r="J114" s="486"/>
      <c r="K114" s="486"/>
      <c r="L114" s="492"/>
    </row>
    <row r="115" spans="1:12" ht="15">
      <c r="A115" s="611"/>
      <c r="B115" s="485"/>
      <c r="C115" s="486"/>
      <c r="D115" s="493"/>
      <c r="E115" s="486"/>
      <c r="F115" s="486"/>
      <c r="G115" s="532"/>
      <c r="H115" s="533"/>
      <c r="I115" s="533"/>
      <c r="J115" s="486"/>
      <c r="K115" s="486"/>
      <c r="L115" s="492"/>
    </row>
    <row r="116" spans="1:12" ht="15">
      <c r="A116" s="611"/>
      <c r="B116" s="485"/>
      <c r="C116" s="486"/>
      <c r="D116" s="493"/>
      <c r="E116" s="486"/>
      <c r="F116" s="486"/>
      <c r="G116" s="532"/>
      <c r="H116" s="533"/>
      <c r="I116" s="533"/>
      <c r="J116" s="486"/>
      <c r="K116" s="486"/>
      <c r="L116" s="492"/>
    </row>
    <row r="117" spans="1:12" ht="15">
      <c r="A117" s="611"/>
      <c r="B117" s="485"/>
      <c r="C117" s="486"/>
      <c r="D117" s="491"/>
      <c r="E117" s="486"/>
      <c r="F117" s="486"/>
      <c r="G117" s="532"/>
      <c r="H117" s="533"/>
      <c r="I117" s="533"/>
      <c r="J117" s="486"/>
      <c r="K117" s="486"/>
      <c r="L117" s="492"/>
    </row>
    <row r="118" spans="1:12" ht="15">
      <c r="A118" s="611"/>
      <c r="B118" s="485"/>
      <c r="C118" s="486"/>
      <c r="D118" s="491"/>
      <c r="E118" s="486"/>
      <c r="F118" s="486"/>
      <c r="G118" s="532"/>
      <c r="H118" s="533"/>
      <c r="I118" s="533"/>
      <c r="J118" s="486"/>
      <c r="K118" s="486"/>
      <c r="L118" s="492"/>
    </row>
    <row r="119" spans="1:12" ht="15">
      <c r="A119" s="611"/>
      <c r="B119" s="485"/>
      <c r="C119" s="486"/>
      <c r="D119" s="491"/>
      <c r="E119" s="486"/>
      <c r="F119" s="486"/>
      <c r="G119" s="532"/>
      <c r="H119" s="533"/>
      <c r="I119" s="533"/>
      <c r="J119" s="486"/>
      <c r="K119" s="486"/>
      <c r="L119" s="492"/>
    </row>
    <row r="120" spans="1:12" ht="15">
      <c r="A120" s="611"/>
      <c r="B120" s="485"/>
      <c r="C120" s="486"/>
      <c r="D120" s="491"/>
      <c r="E120" s="486"/>
      <c r="F120" s="486"/>
      <c r="G120" s="532"/>
      <c r="H120" s="533"/>
      <c r="I120" s="533"/>
      <c r="J120" s="486"/>
      <c r="K120" s="486"/>
      <c r="L120" s="492"/>
    </row>
    <row r="121" spans="1:12" ht="15">
      <c r="A121" s="611"/>
      <c r="B121" s="485"/>
      <c r="C121" s="486"/>
      <c r="D121" s="493"/>
      <c r="E121" s="486"/>
      <c r="F121" s="486"/>
      <c r="G121" s="532"/>
      <c r="H121" s="533"/>
      <c r="I121" s="533"/>
      <c r="J121" s="486"/>
      <c r="K121" s="486"/>
      <c r="L121" s="492"/>
    </row>
    <row r="122" spans="1:12" ht="15">
      <c r="A122" s="611"/>
      <c r="B122" s="485"/>
      <c r="C122" s="486"/>
      <c r="D122" s="491"/>
      <c r="E122" s="486"/>
      <c r="F122" s="486"/>
      <c r="G122" s="532"/>
      <c r="H122" s="533"/>
      <c r="I122" s="533"/>
      <c r="J122" s="486"/>
      <c r="K122" s="486"/>
      <c r="L122" s="492"/>
    </row>
    <row r="123" spans="1:12" ht="15">
      <c r="A123" s="611"/>
      <c r="B123" s="485"/>
      <c r="C123" s="486"/>
      <c r="D123" s="491"/>
      <c r="E123" s="486"/>
      <c r="F123" s="486"/>
      <c r="G123" s="532"/>
      <c r="H123" s="533"/>
      <c r="I123" s="533"/>
      <c r="J123" s="486"/>
      <c r="K123" s="486"/>
      <c r="L123" s="492"/>
    </row>
    <row r="124" spans="1:12" ht="15">
      <c r="A124" s="611"/>
      <c r="B124" s="485"/>
      <c r="C124" s="486"/>
      <c r="D124" s="491"/>
      <c r="E124" s="486"/>
      <c r="F124" s="486"/>
      <c r="G124" s="532"/>
      <c r="H124" s="533"/>
      <c r="I124" s="533"/>
      <c r="J124" s="486"/>
      <c r="K124" s="486"/>
      <c r="L124" s="492"/>
    </row>
    <row r="125" spans="1:12" ht="15">
      <c r="A125" s="611"/>
      <c r="B125" s="485"/>
      <c r="C125" s="486"/>
      <c r="D125" s="491"/>
      <c r="E125" s="486"/>
      <c r="F125" s="486"/>
      <c r="G125" s="532"/>
      <c r="H125" s="533"/>
      <c r="I125" s="533"/>
      <c r="J125" s="486"/>
      <c r="K125" s="486"/>
      <c r="L125" s="492"/>
    </row>
    <row r="126" spans="1:12" ht="15">
      <c r="A126" s="611"/>
      <c r="B126" s="485"/>
      <c r="C126" s="486"/>
      <c r="D126" s="491"/>
      <c r="E126" s="486"/>
      <c r="F126" s="486"/>
      <c r="G126" s="532"/>
      <c r="H126" s="533"/>
      <c r="I126" s="533"/>
      <c r="J126" s="486"/>
      <c r="K126" s="486"/>
      <c r="L126" s="492"/>
    </row>
    <row r="127" spans="1:12" ht="15">
      <c r="A127" s="611"/>
      <c r="B127" s="485"/>
      <c r="C127" s="486"/>
      <c r="D127" s="491"/>
      <c r="E127" s="486"/>
      <c r="F127" s="486"/>
      <c r="G127" s="532"/>
      <c r="H127" s="533"/>
      <c r="I127" s="533"/>
      <c r="J127" s="486"/>
      <c r="K127" s="486"/>
      <c r="L127" s="492"/>
    </row>
    <row r="128" spans="1:12" ht="15">
      <c r="A128" s="611"/>
      <c r="B128" s="485"/>
      <c r="C128" s="486"/>
      <c r="D128" s="491"/>
      <c r="E128" s="486"/>
      <c r="F128" s="486"/>
      <c r="G128" s="532"/>
      <c r="H128" s="533"/>
      <c r="I128" s="533"/>
      <c r="J128" s="486"/>
      <c r="K128" s="486"/>
      <c r="L128" s="492"/>
    </row>
    <row r="129" spans="1:12" ht="15">
      <c r="A129" s="611"/>
      <c r="B129" s="485"/>
      <c r="C129" s="486"/>
      <c r="D129" s="491"/>
      <c r="E129" s="486"/>
      <c r="F129" s="486"/>
      <c r="G129" s="532"/>
      <c r="H129" s="533"/>
      <c r="I129" s="533"/>
      <c r="J129" s="486"/>
      <c r="K129" s="486"/>
      <c r="L129" s="492"/>
    </row>
    <row r="130" spans="1:12" ht="15">
      <c r="A130" s="611"/>
      <c r="B130" s="485"/>
      <c r="C130" s="486"/>
      <c r="D130" s="491"/>
      <c r="E130" s="486"/>
      <c r="F130" s="486"/>
      <c r="G130" s="532"/>
      <c r="H130" s="533"/>
      <c r="I130" s="533"/>
      <c r="J130" s="486"/>
      <c r="K130" s="486"/>
      <c r="L130" s="492"/>
    </row>
    <row r="131" spans="1:12" ht="15">
      <c r="A131" s="611"/>
      <c r="B131" s="485"/>
      <c r="C131" s="486"/>
      <c r="D131" s="491"/>
      <c r="E131" s="486"/>
      <c r="F131" s="486"/>
      <c r="G131" s="532"/>
      <c r="H131" s="533"/>
      <c r="I131" s="533"/>
      <c r="J131" s="486"/>
      <c r="K131" s="486"/>
      <c r="L131" s="492"/>
    </row>
    <row r="132" spans="1:12" ht="15">
      <c r="A132" s="611"/>
      <c r="B132" s="485"/>
      <c r="C132" s="486"/>
      <c r="D132" s="491"/>
      <c r="E132" s="486"/>
      <c r="F132" s="486"/>
      <c r="G132" s="532"/>
      <c r="H132" s="533"/>
      <c r="I132" s="533"/>
      <c r="J132" s="486"/>
      <c r="K132" s="486"/>
      <c r="L132" s="492"/>
    </row>
    <row r="133" spans="1:12" ht="15">
      <c r="A133" s="611"/>
      <c r="B133" s="485"/>
      <c r="C133" s="486"/>
      <c r="D133" s="491"/>
      <c r="E133" s="486"/>
      <c r="F133" s="486"/>
      <c r="G133" s="532"/>
      <c r="H133" s="533"/>
      <c r="I133" s="533"/>
      <c r="J133" s="486"/>
      <c r="K133" s="486"/>
      <c r="L133" s="492"/>
    </row>
    <row r="134" spans="1:12" ht="15">
      <c r="A134" s="611"/>
      <c r="B134" s="485"/>
      <c r="C134" s="486"/>
      <c r="D134" s="491"/>
      <c r="E134" s="486"/>
      <c r="F134" s="486"/>
      <c r="G134" s="532"/>
      <c r="H134" s="533"/>
      <c r="I134" s="533"/>
      <c r="J134" s="486"/>
      <c r="K134" s="486"/>
      <c r="L134" s="492"/>
    </row>
    <row r="135" spans="1:12" ht="15">
      <c r="A135" s="611"/>
      <c r="B135" s="485"/>
      <c r="C135" s="486"/>
      <c r="D135" s="491"/>
      <c r="E135" s="486"/>
      <c r="F135" s="486"/>
      <c r="G135" s="532"/>
      <c r="H135" s="533"/>
      <c r="I135" s="533"/>
      <c r="J135" s="486"/>
      <c r="K135" s="486"/>
      <c r="L135" s="492"/>
    </row>
    <row r="136" spans="1:12" ht="15">
      <c r="A136" s="611"/>
      <c r="B136" s="485"/>
      <c r="C136" s="486"/>
      <c r="D136" s="491"/>
      <c r="E136" s="486"/>
      <c r="F136" s="486"/>
      <c r="G136" s="532"/>
      <c r="H136" s="533"/>
      <c r="I136" s="533"/>
      <c r="J136" s="486"/>
      <c r="K136" s="486"/>
      <c r="L136" s="492"/>
    </row>
    <row r="137" spans="1:12" ht="15">
      <c r="A137" s="611"/>
      <c r="B137" s="485"/>
      <c r="C137" s="486"/>
      <c r="D137" s="491"/>
      <c r="E137" s="486"/>
      <c r="F137" s="486"/>
      <c r="G137" s="532"/>
      <c r="H137" s="533"/>
      <c r="I137" s="533"/>
      <c r="J137" s="486"/>
      <c r="K137" s="486"/>
      <c r="L137" s="492"/>
    </row>
    <row r="138" spans="1:12" ht="15">
      <c r="A138" s="611"/>
      <c r="B138" s="485"/>
      <c r="C138" s="486"/>
      <c r="D138" s="491"/>
      <c r="E138" s="486"/>
      <c r="F138" s="486"/>
      <c r="G138" s="532"/>
      <c r="H138" s="533"/>
      <c r="I138" s="533"/>
      <c r="J138" s="486"/>
      <c r="K138" s="486"/>
      <c r="L138" s="492"/>
    </row>
    <row r="139" spans="1:12" ht="15">
      <c r="A139" s="611"/>
      <c r="B139" s="485"/>
      <c r="C139" s="486"/>
      <c r="D139" s="491"/>
      <c r="E139" s="486"/>
      <c r="F139" s="486"/>
      <c r="G139" s="532"/>
      <c r="H139" s="533"/>
      <c r="I139" s="533"/>
      <c r="J139" s="486"/>
      <c r="K139" s="486"/>
      <c r="L139" s="492"/>
    </row>
    <row r="140" spans="1:12" ht="15">
      <c r="A140" s="611"/>
      <c r="B140" s="485"/>
      <c r="C140" s="486"/>
      <c r="D140" s="491"/>
      <c r="E140" s="486"/>
      <c r="F140" s="486"/>
      <c r="G140" s="532"/>
      <c r="H140" s="533"/>
      <c r="I140" s="533"/>
      <c r="J140" s="486"/>
      <c r="K140" s="486"/>
      <c r="L140" s="492"/>
    </row>
    <row r="141" spans="1:12" ht="15">
      <c r="A141" s="611"/>
      <c r="B141" s="485"/>
      <c r="C141" s="486"/>
      <c r="D141" s="491"/>
      <c r="E141" s="486"/>
      <c r="F141" s="486"/>
      <c r="G141" s="532"/>
      <c r="H141" s="533"/>
      <c r="I141" s="533"/>
      <c r="J141" s="486"/>
      <c r="K141" s="486"/>
      <c r="L141" s="492"/>
    </row>
    <row r="142" spans="1:12" ht="15">
      <c r="A142" s="611"/>
      <c r="B142" s="485"/>
      <c r="C142" s="486"/>
      <c r="D142" s="491"/>
      <c r="E142" s="486"/>
      <c r="F142" s="486"/>
      <c r="G142" s="532"/>
      <c r="H142" s="533"/>
      <c r="I142" s="533"/>
      <c r="J142" s="486"/>
      <c r="K142" s="486"/>
      <c r="L142" s="492"/>
    </row>
    <row r="143" spans="1:12" ht="15">
      <c r="A143" s="611"/>
      <c r="B143" s="485"/>
      <c r="C143" s="486"/>
      <c r="D143" s="491"/>
      <c r="E143" s="486"/>
      <c r="F143" s="486"/>
      <c r="G143" s="532"/>
      <c r="H143" s="533"/>
      <c r="I143" s="533"/>
      <c r="J143" s="486"/>
      <c r="K143" s="486"/>
      <c r="L143" s="492"/>
    </row>
    <row r="144" spans="1:12" ht="15">
      <c r="A144" s="611"/>
      <c r="B144" s="485"/>
      <c r="C144" s="486"/>
      <c r="D144" s="491"/>
      <c r="E144" s="486"/>
      <c r="F144" s="486"/>
      <c r="G144" s="532"/>
      <c r="H144" s="533"/>
      <c r="I144" s="533"/>
      <c r="J144" s="486"/>
      <c r="K144" s="486"/>
      <c r="L144" s="492"/>
    </row>
    <row r="145" spans="1:12" ht="15">
      <c r="A145" s="611"/>
      <c r="B145" s="485"/>
      <c r="C145" s="486"/>
      <c r="D145" s="491"/>
      <c r="E145" s="486"/>
      <c r="F145" s="486"/>
      <c r="G145" s="532"/>
      <c r="H145" s="533"/>
      <c r="I145" s="533"/>
      <c r="J145" s="486"/>
      <c r="K145" s="486"/>
      <c r="L145" s="492"/>
    </row>
    <row r="146" spans="1:12" ht="15">
      <c r="A146" s="611"/>
      <c r="B146" s="485"/>
      <c r="C146" s="486"/>
      <c r="D146" s="491"/>
      <c r="E146" s="486"/>
      <c r="F146" s="486"/>
      <c r="G146" s="532"/>
      <c r="H146" s="533"/>
      <c r="I146" s="533"/>
      <c r="J146" s="486"/>
      <c r="K146" s="486"/>
      <c r="L146" s="492"/>
    </row>
    <row r="147" spans="1:12" ht="15">
      <c r="A147" s="611"/>
      <c r="B147" s="485"/>
      <c r="C147" s="486"/>
      <c r="D147" s="491"/>
      <c r="E147" s="486"/>
      <c r="F147" s="486"/>
      <c r="G147" s="532"/>
      <c r="H147" s="533"/>
      <c r="I147" s="533"/>
      <c r="J147" s="486"/>
      <c r="K147" s="486"/>
      <c r="L147" s="492"/>
    </row>
    <row r="148" spans="1:12" ht="15">
      <c r="A148" s="611"/>
      <c r="B148" s="485"/>
      <c r="C148" s="486"/>
      <c r="D148" s="491"/>
      <c r="E148" s="486"/>
      <c r="F148" s="486"/>
      <c r="G148" s="532"/>
      <c r="H148" s="533"/>
      <c r="I148" s="533"/>
      <c r="J148" s="486"/>
      <c r="K148" s="486"/>
      <c r="L148" s="492"/>
    </row>
    <row r="149" spans="1:12" ht="15">
      <c r="A149" s="611"/>
      <c r="B149" s="485"/>
      <c r="C149" s="486"/>
      <c r="D149" s="493"/>
      <c r="E149" s="486"/>
      <c r="F149" s="486"/>
      <c r="G149" s="532"/>
      <c r="H149" s="533"/>
      <c r="I149" s="533"/>
      <c r="J149" s="486"/>
      <c r="K149" s="486"/>
      <c r="L149" s="492"/>
    </row>
    <row r="150" spans="1:12" ht="15">
      <c r="A150" s="611"/>
      <c r="B150" s="485"/>
      <c r="C150" s="486"/>
      <c r="D150" s="491"/>
      <c r="E150" s="486"/>
      <c r="F150" s="486"/>
      <c r="G150" s="532"/>
      <c r="H150" s="533"/>
      <c r="I150" s="533"/>
      <c r="J150" s="486"/>
      <c r="K150" s="486"/>
      <c r="L150" s="492"/>
    </row>
    <row r="151" spans="1:12" ht="15">
      <c r="A151" s="611"/>
      <c r="B151" s="485"/>
      <c r="C151" s="486"/>
      <c r="D151" s="491"/>
      <c r="E151" s="486"/>
      <c r="F151" s="486"/>
      <c r="G151" s="532"/>
      <c r="H151" s="533"/>
      <c r="I151" s="533"/>
      <c r="J151" s="486"/>
      <c r="K151" s="486"/>
      <c r="L151" s="492"/>
    </row>
    <row r="152" spans="1:12" ht="15">
      <c r="A152" s="611"/>
      <c r="B152" s="485"/>
      <c r="C152" s="486"/>
      <c r="D152" s="491"/>
      <c r="E152" s="486"/>
      <c r="F152" s="486"/>
      <c r="G152" s="532"/>
      <c r="H152" s="533"/>
      <c r="I152" s="533"/>
      <c r="J152" s="486"/>
      <c r="K152" s="486"/>
      <c r="L152" s="492"/>
    </row>
    <row r="153" spans="1:12" ht="15">
      <c r="A153" s="611"/>
      <c r="B153" s="485"/>
      <c r="C153" s="486"/>
      <c r="D153" s="491"/>
      <c r="E153" s="486"/>
      <c r="F153" s="486"/>
      <c r="G153" s="532"/>
      <c r="H153" s="533"/>
      <c r="I153" s="533"/>
      <c r="J153" s="486"/>
      <c r="K153" s="486"/>
      <c r="L153" s="492"/>
    </row>
    <row r="154" spans="1:12" ht="15">
      <c r="A154" s="611"/>
      <c r="B154" s="485"/>
      <c r="C154" s="486"/>
      <c r="D154" s="491"/>
      <c r="E154" s="486"/>
      <c r="F154" s="486"/>
      <c r="G154" s="532"/>
      <c r="H154" s="533"/>
      <c r="I154" s="533"/>
      <c r="J154" s="486"/>
      <c r="K154" s="486"/>
      <c r="L154" s="492"/>
    </row>
    <row r="155" spans="1:12" ht="15">
      <c r="A155" s="611"/>
      <c r="B155" s="485"/>
      <c r="C155" s="486"/>
      <c r="D155" s="491"/>
      <c r="E155" s="486"/>
      <c r="F155" s="486"/>
      <c r="G155" s="532"/>
      <c r="H155" s="533"/>
      <c r="I155" s="533"/>
      <c r="J155" s="486"/>
      <c r="K155" s="486"/>
      <c r="L155" s="492"/>
    </row>
    <row r="156" spans="1:12" ht="15">
      <c r="A156" s="611"/>
      <c r="B156" s="485"/>
      <c r="C156" s="486"/>
      <c r="D156" s="491"/>
      <c r="E156" s="486"/>
      <c r="F156" s="486"/>
      <c r="G156" s="532"/>
      <c r="H156" s="533"/>
      <c r="I156" s="533"/>
      <c r="J156" s="486"/>
      <c r="K156" s="486"/>
      <c r="L156" s="492"/>
    </row>
    <row r="157" spans="1:12" ht="15">
      <c r="A157" s="611"/>
      <c r="B157" s="485"/>
      <c r="C157" s="486"/>
      <c r="D157" s="491"/>
      <c r="E157" s="486"/>
      <c r="F157" s="486"/>
      <c r="G157" s="532"/>
      <c r="H157" s="533"/>
      <c r="I157" s="533"/>
      <c r="J157" s="486"/>
      <c r="K157" s="486"/>
      <c r="L157" s="492"/>
    </row>
    <row r="158" spans="1:12" ht="15">
      <c r="A158" s="611"/>
      <c r="B158" s="485"/>
      <c r="C158" s="486"/>
      <c r="D158" s="491"/>
      <c r="E158" s="486"/>
      <c r="F158" s="486"/>
      <c r="G158" s="532"/>
      <c r="H158" s="533"/>
      <c r="I158" s="533"/>
      <c r="J158" s="486"/>
      <c r="K158" s="486"/>
      <c r="L158" s="492"/>
    </row>
    <row r="159" spans="1:12" ht="15">
      <c r="A159" s="611"/>
      <c r="B159" s="485"/>
      <c r="C159" s="486"/>
      <c r="D159" s="491"/>
      <c r="E159" s="486"/>
      <c r="F159" s="486"/>
      <c r="G159" s="532"/>
      <c r="H159" s="533"/>
      <c r="I159" s="533"/>
      <c r="J159" s="486"/>
      <c r="K159" s="486"/>
      <c r="L159" s="492"/>
    </row>
    <row r="160" spans="1:12" ht="15">
      <c r="A160" s="611"/>
      <c r="B160" s="485"/>
      <c r="C160" s="486"/>
      <c r="D160" s="491"/>
      <c r="E160" s="486"/>
      <c r="F160" s="486"/>
      <c r="G160" s="532"/>
      <c r="H160" s="533"/>
      <c r="I160" s="533"/>
      <c r="J160" s="486"/>
      <c r="K160" s="486"/>
      <c r="L160" s="492"/>
    </row>
    <row r="161" spans="1:12" ht="15">
      <c r="A161" s="611"/>
      <c r="B161" s="485"/>
      <c r="C161" s="486"/>
      <c r="D161" s="493"/>
      <c r="E161" s="486"/>
      <c r="F161" s="486"/>
      <c r="G161" s="532"/>
      <c r="H161" s="533"/>
      <c r="I161" s="533"/>
      <c r="J161" s="486"/>
      <c r="K161" s="486"/>
      <c r="L161" s="492"/>
    </row>
    <row r="162" spans="1:12" ht="15">
      <c r="A162" s="611"/>
      <c r="B162" s="485"/>
      <c r="C162" s="486"/>
      <c r="D162" s="491"/>
      <c r="E162" s="486"/>
      <c r="F162" s="486"/>
      <c r="G162" s="532"/>
      <c r="H162" s="533"/>
      <c r="I162" s="533"/>
      <c r="J162" s="486"/>
      <c r="K162" s="486"/>
      <c r="L162" s="492"/>
    </row>
    <row r="163" spans="1:12" ht="15">
      <c r="A163" s="611"/>
      <c r="B163" s="485"/>
      <c r="C163" s="486"/>
      <c r="D163" s="491"/>
      <c r="E163" s="486"/>
      <c r="F163" s="486"/>
      <c r="G163" s="532"/>
      <c r="H163" s="533"/>
      <c r="I163" s="533"/>
      <c r="J163" s="486"/>
      <c r="K163" s="486"/>
      <c r="L163" s="492"/>
    </row>
    <row r="164" spans="1:12" ht="15">
      <c r="A164" s="611"/>
      <c r="B164" s="485"/>
      <c r="C164" s="486"/>
      <c r="D164" s="491"/>
      <c r="E164" s="486"/>
      <c r="F164" s="486"/>
      <c r="G164" s="532"/>
      <c r="H164" s="533"/>
      <c r="I164" s="533"/>
      <c r="J164" s="486"/>
      <c r="K164" s="486"/>
      <c r="L164" s="492"/>
    </row>
    <row r="165" spans="1:12" ht="15">
      <c r="A165" s="611"/>
      <c r="B165" s="485"/>
      <c r="C165" s="486"/>
      <c r="D165" s="491"/>
      <c r="E165" s="486"/>
      <c r="F165" s="486"/>
      <c r="G165" s="532"/>
      <c r="H165" s="533"/>
      <c r="I165" s="533"/>
      <c r="J165" s="486"/>
      <c r="K165" s="486"/>
      <c r="L165" s="492"/>
    </row>
    <row r="166" spans="1:12" ht="15">
      <c r="A166" s="611"/>
      <c r="B166" s="485"/>
      <c r="C166" s="486"/>
      <c r="D166" s="491"/>
      <c r="E166" s="486"/>
      <c r="F166" s="486"/>
      <c r="G166" s="532"/>
      <c r="H166" s="533"/>
      <c r="I166" s="533"/>
      <c r="J166" s="486"/>
      <c r="K166" s="486"/>
      <c r="L166" s="492"/>
    </row>
    <row r="167" spans="1:12" ht="15">
      <c r="A167" s="611"/>
      <c r="B167" s="485"/>
      <c r="C167" s="486"/>
      <c r="D167" s="491"/>
      <c r="E167" s="486"/>
      <c r="F167" s="486"/>
      <c r="G167" s="532"/>
      <c r="H167" s="533"/>
      <c r="I167" s="533"/>
      <c r="J167" s="486"/>
      <c r="K167" s="486"/>
      <c r="L167" s="492"/>
    </row>
    <row r="168" spans="1:12" ht="15">
      <c r="A168" s="611"/>
      <c r="B168" s="485"/>
      <c r="C168" s="486"/>
      <c r="D168" s="491"/>
      <c r="E168" s="486"/>
      <c r="F168" s="486"/>
      <c r="G168" s="532"/>
      <c r="H168" s="533"/>
      <c r="I168" s="533"/>
      <c r="J168" s="486"/>
      <c r="K168" s="486"/>
      <c r="L168" s="492"/>
    </row>
    <row r="169" spans="1:12" ht="15">
      <c r="A169" s="611"/>
      <c r="B169" s="485"/>
      <c r="C169" s="486"/>
      <c r="D169" s="491"/>
      <c r="E169" s="486"/>
      <c r="F169" s="486"/>
      <c r="G169" s="532"/>
      <c r="H169" s="533"/>
      <c r="I169" s="533"/>
      <c r="J169" s="486"/>
      <c r="K169" s="486"/>
      <c r="L169" s="492"/>
    </row>
    <row r="170" spans="1:12" ht="15">
      <c r="A170" s="611"/>
      <c r="B170" s="485"/>
      <c r="C170" s="486"/>
      <c r="D170" s="491"/>
      <c r="E170" s="486"/>
      <c r="F170" s="486"/>
      <c r="G170" s="534"/>
      <c r="H170" s="535"/>
      <c r="I170" s="535"/>
      <c r="J170" s="486"/>
      <c r="K170" s="486"/>
      <c r="L170" s="492"/>
    </row>
    <row r="171" spans="1:12" ht="15">
      <c r="A171" s="611"/>
      <c r="B171" s="485"/>
      <c r="C171" s="486"/>
      <c r="D171" s="491"/>
      <c r="E171" s="486"/>
      <c r="F171" s="486"/>
      <c r="G171" s="532"/>
      <c r="H171" s="533"/>
      <c r="I171" s="533"/>
      <c r="J171" s="486"/>
      <c r="K171" s="486"/>
      <c r="L171" s="492"/>
    </row>
    <row r="172" spans="1:12" ht="15">
      <c r="A172" s="611"/>
      <c r="B172" s="485"/>
      <c r="C172" s="486"/>
      <c r="D172" s="491"/>
      <c r="E172" s="486"/>
      <c r="F172" s="486"/>
      <c r="G172" s="532"/>
      <c r="H172" s="533"/>
      <c r="I172" s="533"/>
      <c r="J172" s="486"/>
      <c r="K172" s="486"/>
      <c r="L172" s="492"/>
    </row>
    <row r="173" spans="1:12" ht="15">
      <c r="A173" s="611"/>
      <c r="B173" s="485"/>
      <c r="C173" s="486"/>
      <c r="D173" s="491"/>
      <c r="E173" s="486"/>
      <c r="F173" s="486"/>
      <c r="G173" s="532"/>
      <c r="H173" s="533"/>
      <c r="I173" s="533"/>
      <c r="J173" s="486"/>
      <c r="K173" s="486"/>
      <c r="L173" s="492"/>
    </row>
    <row r="174" spans="1:12" ht="15">
      <c r="A174" s="611"/>
      <c r="B174" s="485"/>
      <c r="C174" s="486"/>
      <c r="D174" s="491"/>
      <c r="E174" s="486"/>
      <c r="F174" s="486"/>
      <c r="G174" s="532"/>
      <c r="H174" s="533"/>
      <c r="I174" s="533"/>
      <c r="J174" s="486"/>
      <c r="K174" s="486"/>
      <c r="L174" s="492"/>
    </row>
    <row r="175" spans="1:12" ht="15">
      <c r="A175" s="611"/>
      <c r="B175" s="485"/>
      <c r="C175" s="486"/>
      <c r="D175" s="491"/>
      <c r="E175" s="486"/>
      <c r="F175" s="486"/>
      <c r="G175" s="532"/>
      <c r="H175" s="533"/>
      <c r="I175" s="533"/>
      <c r="J175" s="486"/>
      <c r="K175" s="486"/>
      <c r="L175" s="492"/>
    </row>
    <row r="176" spans="1:12" ht="15">
      <c r="A176" s="611"/>
      <c r="B176" s="485"/>
      <c r="C176" s="486"/>
      <c r="D176" s="491"/>
      <c r="E176" s="486"/>
      <c r="F176" s="486"/>
      <c r="G176" s="532"/>
      <c r="H176" s="533"/>
      <c r="I176" s="533"/>
      <c r="J176" s="486"/>
      <c r="K176" s="486"/>
      <c r="L176" s="492"/>
    </row>
    <row r="177" spans="1:12" ht="15">
      <c r="A177" s="611"/>
      <c r="B177" s="485"/>
      <c r="C177" s="486"/>
      <c r="D177" s="491"/>
      <c r="E177" s="486"/>
      <c r="F177" s="486"/>
      <c r="G177" s="532"/>
      <c r="H177" s="533"/>
      <c r="I177" s="533"/>
      <c r="J177" s="486"/>
      <c r="K177" s="486"/>
      <c r="L177" s="492"/>
    </row>
    <row r="178" spans="1:12" ht="15">
      <c r="A178" s="611"/>
      <c r="B178" s="485"/>
      <c r="C178" s="486"/>
      <c r="D178" s="491"/>
      <c r="E178" s="486"/>
      <c r="F178" s="486"/>
      <c r="G178" s="532"/>
      <c r="H178" s="533"/>
      <c r="I178" s="533"/>
      <c r="J178" s="486"/>
      <c r="K178" s="486"/>
      <c r="L178" s="492"/>
    </row>
    <row r="179" spans="1:12" ht="15">
      <c r="A179" s="611"/>
      <c r="B179" s="485"/>
      <c r="C179" s="486"/>
      <c r="D179" s="491"/>
      <c r="E179" s="486"/>
      <c r="F179" s="486"/>
      <c r="G179" s="532"/>
      <c r="H179" s="533"/>
      <c r="I179" s="533"/>
      <c r="J179" s="486"/>
      <c r="K179" s="486"/>
      <c r="L179" s="492"/>
    </row>
    <row r="180" spans="1:12" ht="15">
      <c r="A180" s="611"/>
      <c r="B180" s="485"/>
      <c r="C180" s="486"/>
      <c r="D180" s="491"/>
      <c r="E180" s="486"/>
      <c r="F180" s="486"/>
      <c r="G180" s="532"/>
      <c r="H180" s="533"/>
      <c r="I180" s="533"/>
      <c r="J180" s="486"/>
      <c r="K180" s="486"/>
      <c r="L180" s="492"/>
    </row>
    <row r="181" spans="1:12" ht="15">
      <c r="A181" s="611"/>
      <c r="B181" s="485"/>
      <c r="C181" s="486"/>
      <c r="D181" s="491"/>
      <c r="E181" s="486"/>
      <c r="F181" s="486"/>
      <c r="G181" s="532"/>
      <c r="H181" s="533"/>
      <c r="I181" s="533"/>
      <c r="J181" s="486"/>
      <c r="K181" s="486"/>
      <c r="L181" s="492"/>
    </row>
    <row r="182" spans="1:12" ht="15">
      <c r="A182" s="611"/>
      <c r="B182" s="485"/>
      <c r="C182" s="486"/>
      <c r="D182" s="491"/>
      <c r="E182" s="486"/>
      <c r="F182" s="486"/>
      <c r="G182" s="532"/>
      <c r="H182" s="533"/>
      <c r="I182" s="533"/>
      <c r="J182" s="486"/>
      <c r="K182" s="486"/>
      <c r="L182" s="492"/>
    </row>
    <row r="183" spans="1:12" ht="15">
      <c r="A183" s="611"/>
      <c r="B183" s="485"/>
      <c r="C183" s="486"/>
      <c r="D183" s="491"/>
      <c r="E183" s="486"/>
      <c r="F183" s="486"/>
      <c r="G183" s="532"/>
      <c r="H183" s="533"/>
      <c r="I183" s="533"/>
      <c r="J183" s="486"/>
      <c r="K183" s="486"/>
      <c r="L183" s="492"/>
    </row>
    <row r="184" spans="1:12" ht="15">
      <c r="A184" s="611"/>
      <c r="B184" s="485"/>
      <c r="C184" s="486"/>
      <c r="D184" s="491"/>
      <c r="E184" s="486"/>
      <c r="F184" s="486"/>
      <c r="G184" s="532"/>
      <c r="H184" s="533"/>
      <c r="I184" s="533"/>
      <c r="J184" s="486"/>
      <c r="K184" s="486"/>
      <c r="L184" s="492"/>
    </row>
    <row r="185" spans="1:12" ht="15">
      <c r="A185" s="611"/>
      <c r="B185" s="485"/>
      <c r="C185" s="486"/>
      <c r="D185" s="491"/>
      <c r="E185" s="486"/>
      <c r="F185" s="486"/>
      <c r="G185" s="532"/>
      <c r="H185" s="533"/>
      <c r="I185" s="533"/>
      <c r="J185" s="486"/>
      <c r="K185" s="486"/>
      <c r="L185" s="492"/>
    </row>
    <row r="186" spans="1:12" ht="15">
      <c r="A186" s="611"/>
      <c r="B186" s="485"/>
      <c r="C186" s="486"/>
      <c r="D186" s="491"/>
      <c r="E186" s="486"/>
      <c r="F186" s="486"/>
      <c r="G186" s="532"/>
      <c r="H186" s="533"/>
      <c r="I186" s="533"/>
      <c r="J186" s="486"/>
      <c r="K186" s="486"/>
      <c r="L186" s="492"/>
    </row>
    <row r="187" spans="1:12" ht="15">
      <c r="A187" s="611"/>
      <c r="B187" s="485"/>
      <c r="C187" s="486"/>
      <c r="D187" s="491"/>
      <c r="E187" s="486"/>
      <c r="F187" s="486"/>
      <c r="G187" s="532"/>
      <c r="H187" s="533"/>
      <c r="I187" s="533"/>
      <c r="J187" s="486"/>
      <c r="K187" s="486"/>
      <c r="L187" s="492"/>
    </row>
    <row r="188" spans="1:12" ht="15">
      <c r="A188" s="611"/>
      <c r="B188" s="485"/>
      <c r="C188" s="486"/>
      <c r="D188" s="493"/>
      <c r="E188" s="486"/>
      <c r="F188" s="486"/>
      <c r="G188" s="532"/>
      <c r="H188" s="533"/>
      <c r="I188" s="533"/>
      <c r="J188" s="486"/>
      <c r="K188" s="486"/>
      <c r="L188" s="492"/>
    </row>
    <row r="189" spans="1:12" ht="15">
      <c r="A189" s="611"/>
      <c r="B189" s="485"/>
      <c r="C189" s="486"/>
      <c r="D189" s="491"/>
      <c r="E189" s="486"/>
      <c r="F189" s="486"/>
      <c r="G189" s="534"/>
      <c r="H189" s="535"/>
      <c r="I189" s="535"/>
      <c r="J189" s="486"/>
      <c r="K189" s="486"/>
      <c r="L189" s="492"/>
    </row>
    <row r="190" spans="1:12" ht="15">
      <c r="A190" s="611"/>
      <c r="B190" s="485"/>
      <c r="C190" s="486"/>
      <c r="D190" s="491"/>
      <c r="E190" s="486"/>
      <c r="F190" s="486"/>
      <c r="G190" s="532"/>
      <c r="H190" s="533"/>
      <c r="I190" s="533"/>
      <c r="J190" s="486"/>
      <c r="K190" s="486"/>
      <c r="L190" s="492"/>
    </row>
    <row r="191" spans="1:12" ht="15">
      <c r="A191" s="611"/>
      <c r="B191" s="485"/>
      <c r="C191" s="486"/>
      <c r="D191" s="491"/>
      <c r="E191" s="486"/>
      <c r="F191" s="486"/>
      <c r="G191" s="532"/>
      <c r="H191" s="533"/>
      <c r="I191" s="533"/>
      <c r="J191" s="486"/>
      <c r="K191" s="486"/>
      <c r="L191" s="492"/>
    </row>
    <row r="192" spans="1:12" ht="15">
      <c r="A192" s="611"/>
      <c r="B192" s="485"/>
      <c r="C192" s="486"/>
      <c r="D192" s="491"/>
      <c r="E192" s="486"/>
      <c r="F192" s="486"/>
      <c r="G192" s="532"/>
      <c r="H192" s="533"/>
      <c r="I192" s="533"/>
      <c r="J192" s="486"/>
      <c r="K192" s="486"/>
      <c r="L192" s="492"/>
    </row>
    <row r="193" spans="1:12" ht="15">
      <c r="A193" s="611"/>
      <c r="B193" s="485"/>
      <c r="C193" s="486"/>
      <c r="D193" s="491"/>
      <c r="E193" s="486"/>
      <c r="F193" s="486"/>
      <c r="G193" s="532"/>
      <c r="H193" s="533"/>
      <c r="I193" s="533"/>
      <c r="J193" s="486"/>
      <c r="K193" s="486"/>
      <c r="L193" s="492"/>
    </row>
    <row r="194" spans="1:12" ht="15">
      <c r="A194" s="611"/>
      <c r="B194" s="485"/>
      <c r="C194" s="486"/>
      <c r="D194" s="491"/>
      <c r="E194" s="486"/>
      <c r="F194" s="486"/>
      <c r="G194" s="532"/>
      <c r="H194" s="533"/>
      <c r="I194" s="533"/>
      <c r="J194" s="486"/>
      <c r="K194" s="486"/>
      <c r="L194" s="492"/>
    </row>
    <row r="195" spans="1:12" ht="15">
      <c r="A195" s="611"/>
      <c r="B195" s="485"/>
      <c r="C195" s="486"/>
      <c r="D195" s="491"/>
      <c r="E195" s="486"/>
      <c r="F195" s="486"/>
      <c r="G195" s="532"/>
      <c r="H195" s="533"/>
      <c r="I195" s="533"/>
      <c r="J195" s="486"/>
      <c r="K195" s="486"/>
      <c r="L195" s="492"/>
    </row>
    <row r="196" spans="1:12" ht="15">
      <c r="A196" s="611"/>
      <c r="B196" s="485"/>
      <c r="C196" s="486"/>
      <c r="D196" s="491"/>
      <c r="E196" s="486"/>
      <c r="F196" s="486"/>
      <c r="G196" s="532"/>
      <c r="H196" s="533"/>
      <c r="I196" s="533"/>
      <c r="J196" s="486"/>
      <c r="K196" s="486"/>
      <c r="L196" s="492"/>
    </row>
    <row r="197" spans="1:12" ht="15">
      <c r="A197" s="611"/>
      <c r="B197" s="485"/>
      <c r="C197" s="486"/>
      <c r="D197" s="491"/>
      <c r="E197" s="486"/>
      <c r="F197" s="486"/>
      <c r="G197" s="532"/>
      <c r="H197" s="533"/>
      <c r="I197" s="533"/>
      <c r="J197" s="486"/>
      <c r="K197" s="486"/>
      <c r="L197" s="492"/>
    </row>
    <row r="198" spans="1:12" ht="15">
      <c r="A198" s="611"/>
      <c r="B198" s="485"/>
      <c r="C198" s="486"/>
      <c r="D198" s="491"/>
      <c r="E198" s="486"/>
      <c r="F198" s="486"/>
      <c r="G198" s="532"/>
      <c r="H198" s="533"/>
      <c r="I198" s="533"/>
      <c r="J198" s="486"/>
      <c r="K198" s="486"/>
      <c r="L198" s="492"/>
    </row>
    <row r="199" spans="1:12" ht="15">
      <c r="A199" s="611"/>
      <c r="B199" s="485"/>
      <c r="C199" s="486"/>
      <c r="D199" s="491"/>
      <c r="E199" s="486"/>
      <c r="F199" s="486"/>
      <c r="G199" s="532"/>
      <c r="H199" s="533"/>
      <c r="I199" s="533"/>
      <c r="J199" s="486"/>
      <c r="K199" s="486"/>
      <c r="L199" s="492"/>
    </row>
    <row r="200" spans="1:12" ht="15">
      <c r="A200" s="611"/>
      <c r="B200" s="485"/>
      <c r="C200" s="486"/>
      <c r="D200" s="491"/>
      <c r="E200" s="486"/>
      <c r="F200" s="486"/>
      <c r="G200" s="532"/>
      <c r="H200" s="533"/>
      <c r="I200" s="533"/>
      <c r="J200" s="486"/>
      <c r="K200" s="486"/>
      <c r="L200" s="492"/>
    </row>
    <row r="201" spans="1:12" ht="15">
      <c r="A201" s="611"/>
      <c r="B201" s="485"/>
      <c r="C201" s="486"/>
      <c r="D201" s="491"/>
      <c r="E201" s="486"/>
      <c r="F201" s="486"/>
      <c r="G201" s="532"/>
      <c r="H201" s="533"/>
      <c r="I201" s="533"/>
      <c r="J201" s="486"/>
      <c r="K201" s="486"/>
      <c r="L201" s="492"/>
    </row>
    <row r="202" spans="1:12" ht="15">
      <c r="A202" s="611"/>
      <c r="B202" s="485"/>
      <c r="C202" s="486"/>
      <c r="D202" s="491"/>
      <c r="E202" s="486"/>
      <c r="F202" s="486"/>
      <c r="G202" s="532"/>
      <c r="H202" s="533"/>
      <c r="I202" s="533"/>
      <c r="J202" s="486"/>
      <c r="K202" s="486"/>
      <c r="L202" s="492"/>
    </row>
    <row r="203" spans="1:12" ht="15">
      <c r="A203" s="611"/>
      <c r="B203" s="485"/>
      <c r="C203" s="486"/>
      <c r="D203" s="491"/>
      <c r="E203" s="486"/>
      <c r="F203" s="486"/>
      <c r="G203" s="532"/>
      <c r="H203" s="533"/>
      <c r="I203" s="533"/>
      <c r="J203" s="486"/>
      <c r="K203" s="486"/>
      <c r="L203" s="492"/>
    </row>
    <row r="204" spans="1:12" ht="15">
      <c r="A204" s="611"/>
      <c r="B204" s="485"/>
      <c r="C204" s="486"/>
      <c r="D204" s="491"/>
      <c r="E204" s="486"/>
      <c r="F204" s="486"/>
      <c r="G204" s="532"/>
      <c r="H204" s="533"/>
      <c r="I204" s="533"/>
      <c r="J204" s="486"/>
      <c r="K204" s="486"/>
      <c r="L204" s="492"/>
    </row>
    <row r="205" spans="1:12" ht="15">
      <c r="A205" s="611"/>
      <c r="B205" s="485"/>
      <c r="C205" s="486"/>
      <c r="D205" s="491"/>
      <c r="E205" s="486"/>
      <c r="F205" s="486"/>
      <c r="G205" s="532"/>
      <c r="H205" s="533"/>
      <c r="I205" s="533"/>
      <c r="J205" s="486"/>
      <c r="K205" s="486"/>
      <c r="L205" s="492"/>
    </row>
    <row r="206" spans="1:12" ht="15">
      <c r="A206" s="611"/>
      <c r="B206" s="485"/>
      <c r="C206" s="486"/>
      <c r="D206" s="491"/>
      <c r="E206" s="486"/>
      <c r="F206" s="486"/>
      <c r="G206" s="532"/>
      <c r="H206" s="533"/>
      <c r="I206" s="533"/>
      <c r="J206" s="486"/>
      <c r="K206" s="486"/>
      <c r="L206" s="492"/>
    </row>
    <row r="207" spans="1:12" ht="15">
      <c r="A207" s="611"/>
      <c r="B207" s="485"/>
      <c r="C207" s="486"/>
      <c r="D207" s="491"/>
      <c r="E207" s="486"/>
      <c r="F207" s="486"/>
      <c r="G207" s="532"/>
      <c r="H207" s="533"/>
      <c r="I207" s="533"/>
      <c r="J207" s="486"/>
      <c r="K207" s="486"/>
      <c r="L207" s="492"/>
    </row>
    <row r="208" spans="1:12" ht="15">
      <c r="A208" s="611"/>
      <c r="B208" s="485"/>
      <c r="C208" s="486"/>
      <c r="D208" s="491"/>
      <c r="E208" s="486"/>
      <c r="F208" s="486"/>
      <c r="G208" s="532"/>
      <c r="H208" s="533"/>
      <c r="I208" s="533"/>
      <c r="J208" s="486"/>
      <c r="K208" s="486"/>
      <c r="L208" s="492"/>
    </row>
    <row r="209" spans="1:12" ht="15">
      <c r="A209" s="611"/>
      <c r="B209" s="485"/>
      <c r="C209" s="486"/>
      <c r="D209" s="491"/>
      <c r="E209" s="486"/>
      <c r="F209" s="486"/>
      <c r="G209" s="532"/>
      <c r="H209" s="533"/>
      <c r="I209" s="533"/>
      <c r="J209" s="486"/>
      <c r="K209" s="486"/>
      <c r="L209" s="492"/>
    </row>
    <row r="210" spans="1:12" ht="15">
      <c r="A210" s="611"/>
      <c r="B210" s="485"/>
      <c r="C210" s="486"/>
      <c r="D210" s="491"/>
      <c r="E210" s="486"/>
      <c r="F210" s="486"/>
      <c r="G210" s="532"/>
      <c r="H210" s="533"/>
      <c r="I210" s="533"/>
      <c r="J210" s="486"/>
      <c r="K210" s="486"/>
      <c r="L210" s="492"/>
    </row>
    <row r="211" spans="1:12" ht="15">
      <c r="A211" s="611"/>
      <c r="B211" s="485"/>
      <c r="C211" s="486"/>
      <c r="D211" s="491"/>
      <c r="E211" s="486"/>
      <c r="F211" s="486"/>
      <c r="G211" s="532"/>
      <c r="H211" s="533"/>
      <c r="I211" s="533"/>
      <c r="J211" s="486"/>
      <c r="K211" s="486"/>
      <c r="L211" s="492"/>
    </row>
    <row r="212" spans="1:12" ht="15">
      <c r="A212" s="611"/>
      <c r="B212" s="485"/>
      <c r="C212" s="486"/>
      <c r="D212" s="491"/>
      <c r="E212" s="486"/>
      <c r="F212" s="486"/>
      <c r="G212" s="532"/>
      <c r="H212" s="533"/>
      <c r="I212" s="533"/>
      <c r="J212" s="486"/>
      <c r="K212" s="486"/>
      <c r="L212" s="492"/>
    </row>
    <row r="213" spans="1:12" ht="15">
      <c r="A213" s="611"/>
      <c r="B213" s="485"/>
      <c r="C213" s="486"/>
      <c r="D213" s="491"/>
      <c r="E213" s="486"/>
      <c r="F213" s="486"/>
      <c r="G213" s="532"/>
      <c r="H213" s="533"/>
      <c r="I213" s="533"/>
      <c r="J213" s="486"/>
      <c r="K213" s="486"/>
      <c r="L213" s="492"/>
    </row>
    <row r="214" spans="1:12" ht="15">
      <c r="A214" s="611"/>
      <c r="B214" s="485"/>
      <c r="C214" s="486"/>
      <c r="D214" s="491"/>
      <c r="E214" s="486"/>
      <c r="F214" s="486"/>
      <c r="G214" s="532"/>
      <c r="H214" s="533"/>
      <c r="I214" s="533"/>
      <c r="J214" s="486"/>
      <c r="K214" s="486"/>
      <c r="L214" s="492"/>
    </row>
    <row r="215" spans="1:12" ht="15">
      <c r="A215" s="611"/>
      <c r="B215" s="485"/>
      <c r="C215" s="486"/>
      <c r="D215" s="491"/>
      <c r="E215" s="486"/>
      <c r="F215" s="486"/>
      <c r="G215" s="532"/>
      <c r="H215" s="533"/>
      <c r="I215" s="533"/>
      <c r="J215" s="486"/>
      <c r="K215" s="486"/>
      <c r="L215" s="492"/>
    </row>
    <row r="216" spans="1:12" ht="15">
      <c r="A216" s="611"/>
      <c r="B216" s="485"/>
      <c r="C216" s="486"/>
      <c r="D216" s="491"/>
      <c r="E216" s="486"/>
      <c r="F216" s="486"/>
      <c r="G216" s="532"/>
      <c r="H216" s="533"/>
      <c r="I216" s="533"/>
      <c r="J216" s="486"/>
      <c r="K216" s="486"/>
      <c r="L216" s="492"/>
    </row>
    <row r="217" spans="1:12" ht="15">
      <c r="A217" s="611"/>
      <c r="B217" s="485"/>
      <c r="C217" s="486"/>
      <c r="D217" s="491"/>
      <c r="E217" s="486"/>
      <c r="F217" s="486"/>
      <c r="G217" s="532"/>
      <c r="H217" s="533"/>
      <c r="I217" s="533"/>
      <c r="J217" s="486"/>
      <c r="K217" s="486"/>
      <c r="L217" s="492"/>
    </row>
    <row r="218" spans="1:12" ht="15">
      <c r="A218" s="611"/>
      <c r="B218" s="485"/>
      <c r="C218" s="486"/>
      <c r="D218" s="491"/>
      <c r="E218" s="486"/>
      <c r="F218" s="486"/>
      <c r="G218" s="532"/>
      <c r="H218" s="533"/>
      <c r="I218" s="533"/>
      <c r="J218" s="486"/>
      <c r="K218" s="486"/>
      <c r="L218" s="492"/>
    </row>
    <row r="219" spans="1:12" ht="15">
      <c r="A219" s="611"/>
      <c r="B219" s="485"/>
      <c r="C219" s="486"/>
      <c r="D219" s="491"/>
      <c r="E219" s="486"/>
      <c r="F219" s="486"/>
      <c r="G219" s="532"/>
      <c r="H219" s="533"/>
      <c r="I219" s="533"/>
      <c r="J219" s="486"/>
      <c r="K219" s="486"/>
      <c r="L219" s="492"/>
    </row>
    <row r="220" spans="1:12" ht="15">
      <c r="A220" s="611"/>
      <c r="B220" s="485"/>
      <c r="C220" s="486"/>
      <c r="D220" s="491"/>
      <c r="E220" s="486"/>
      <c r="F220" s="486"/>
      <c r="G220" s="532"/>
      <c r="H220" s="533"/>
      <c r="I220" s="533"/>
      <c r="J220" s="486"/>
      <c r="K220" s="486"/>
      <c r="L220" s="492"/>
    </row>
    <row r="221" spans="1:12" ht="15">
      <c r="A221" s="611"/>
      <c r="B221" s="485"/>
      <c r="C221" s="486"/>
      <c r="D221" s="491"/>
      <c r="E221" s="486"/>
      <c r="F221" s="486"/>
      <c r="G221" s="532"/>
      <c r="H221" s="533"/>
      <c r="I221" s="533"/>
      <c r="J221" s="486"/>
      <c r="K221" s="486"/>
      <c r="L221" s="492"/>
    </row>
    <row r="222" spans="1:12" ht="15">
      <c r="A222" s="611"/>
      <c r="B222" s="485"/>
      <c r="C222" s="486"/>
      <c r="D222" s="491"/>
      <c r="E222" s="486"/>
      <c r="F222" s="486"/>
      <c r="G222" s="532"/>
      <c r="H222" s="533"/>
      <c r="I222" s="533"/>
      <c r="J222" s="486"/>
      <c r="K222" s="486"/>
      <c r="L222" s="492"/>
    </row>
    <row r="223" spans="1:12" ht="15">
      <c r="A223" s="611"/>
      <c r="B223" s="485"/>
      <c r="C223" s="486"/>
      <c r="D223" s="491"/>
      <c r="E223" s="486"/>
      <c r="F223" s="486"/>
      <c r="G223" s="532"/>
      <c r="H223" s="533"/>
      <c r="I223" s="533"/>
      <c r="J223" s="486"/>
      <c r="K223" s="486"/>
      <c r="L223" s="492"/>
    </row>
    <row r="224" spans="1:12" ht="15">
      <c r="A224" s="611"/>
      <c r="B224" s="485"/>
      <c r="C224" s="486"/>
      <c r="D224" s="491"/>
      <c r="E224" s="486"/>
      <c r="F224" s="486"/>
      <c r="G224" s="532"/>
      <c r="H224" s="533"/>
      <c r="I224" s="533"/>
      <c r="J224" s="486"/>
      <c r="K224" s="486"/>
      <c r="L224" s="492"/>
    </row>
    <row r="225" spans="1:12" ht="15">
      <c r="A225" s="611"/>
      <c r="B225" s="485"/>
      <c r="C225" s="486"/>
      <c r="D225" s="491"/>
      <c r="E225" s="486"/>
      <c r="F225" s="486"/>
      <c r="G225" s="532"/>
      <c r="H225" s="533"/>
      <c r="I225" s="533"/>
      <c r="J225" s="486"/>
      <c r="K225" s="486"/>
      <c r="L225" s="492"/>
    </row>
    <row r="226" spans="1:12" ht="15">
      <c r="A226" s="611"/>
      <c r="B226" s="485"/>
      <c r="C226" s="486"/>
      <c r="D226" s="491"/>
      <c r="E226" s="486"/>
      <c r="F226" s="486"/>
      <c r="G226" s="532"/>
      <c r="H226" s="533"/>
      <c r="I226" s="533"/>
      <c r="J226" s="486"/>
      <c r="K226" s="486"/>
      <c r="L226" s="492"/>
    </row>
    <row r="227" spans="1:12" ht="15">
      <c r="A227" s="611"/>
      <c r="B227" s="485"/>
      <c r="C227" s="486"/>
      <c r="D227" s="491"/>
      <c r="E227" s="486"/>
      <c r="F227" s="486"/>
      <c r="G227" s="532"/>
      <c r="H227" s="533"/>
      <c r="I227" s="533"/>
      <c r="J227" s="486"/>
      <c r="K227" s="486"/>
      <c r="L227" s="492"/>
    </row>
    <row r="228" spans="1:12" ht="15">
      <c r="A228" s="611"/>
      <c r="B228" s="485"/>
      <c r="C228" s="486"/>
      <c r="D228" s="491"/>
      <c r="E228" s="486"/>
      <c r="F228" s="486"/>
      <c r="G228" s="532"/>
      <c r="H228" s="533"/>
      <c r="I228" s="533"/>
      <c r="J228" s="486"/>
      <c r="K228" s="486"/>
      <c r="L228" s="492"/>
    </row>
    <row r="229" spans="1:12" ht="15">
      <c r="A229" s="611"/>
      <c r="B229" s="485"/>
      <c r="C229" s="486"/>
      <c r="D229" s="491"/>
      <c r="E229" s="486"/>
      <c r="F229" s="486"/>
      <c r="G229" s="532"/>
      <c r="H229" s="533"/>
      <c r="I229" s="533"/>
      <c r="J229" s="486"/>
      <c r="K229" s="486"/>
      <c r="L229" s="492"/>
    </row>
    <row r="230" spans="1:12" ht="15">
      <c r="A230" s="611"/>
      <c r="B230" s="485"/>
      <c r="C230" s="486"/>
      <c r="D230" s="491"/>
      <c r="E230" s="486"/>
      <c r="F230" s="486"/>
      <c r="G230" s="532"/>
      <c r="H230" s="533"/>
      <c r="I230" s="533"/>
      <c r="J230" s="486"/>
      <c r="K230" s="486"/>
      <c r="L230" s="492"/>
    </row>
    <row r="231" spans="1:12" ht="15">
      <c r="A231" s="611"/>
      <c r="B231" s="485"/>
      <c r="C231" s="486"/>
      <c r="D231" s="491"/>
      <c r="E231" s="486"/>
      <c r="F231" s="486"/>
      <c r="G231" s="532"/>
      <c r="H231" s="533"/>
      <c r="I231" s="533"/>
      <c r="J231" s="486"/>
      <c r="K231" s="486"/>
      <c r="L231" s="492"/>
    </row>
    <row r="232" spans="1:12" ht="15">
      <c r="A232" s="611"/>
      <c r="B232" s="485"/>
      <c r="C232" s="486"/>
      <c r="D232" s="491"/>
      <c r="E232" s="486"/>
      <c r="F232" s="486"/>
      <c r="G232" s="532"/>
      <c r="H232" s="533"/>
      <c r="I232" s="533"/>
      <c r="J232" s="486"/>
      <c r="K232" s="486"/>
      <c r="L232" s="492"/>
    </row>
    <row r="233" spans="1:12" ht="15">
      <c r="A233" s="611"/>
      <c r="B233" s="485"/>
      <c r="C233" s="486"/>
      <c r="D233" s="491"/>
      <c r="E233" s="486"/>
      <c r="F233" s="486"/>
      <c r="G233" s="532"/>
      <c r="H233" s="533"/>
      <c r="I233" s="533"/>
      <c r="J233" s="486"/>
      <c r="K233" s="486"/>
      <c r="L233" s="492"/>
    </row>
    <row r="234" spans="1:12" ht="15">
      <c r="A234" s="611"/>
      <c r="B234" s="485"/>
      <c r="C234" s="486"/>
      <c r="D234" s="491"/>
      <c r="E234" s="486"/>
      <c r="F234" s="486"/>
      <c r="G234" s="532"/>
      <c r="H234" s="533"/>
      <c r="I234" s="533"/>
      <c r="J234" s="486"/>
      <c r="K234" s="486"/>
      <c r="L234" s="492"/>
    </row>
    <row r="235" spans="1:12" ht="15">
      <c r="A235" s="611"/>
      <c r="B235" s="485"/>
      <c r="C235" s="486"/>
      <c r="D235" s="491"/>
      <c r="E235" s="486"/>
      <c r="F235" s="486"/>
      <c r="G235" s="532"/>
      <c r="H235" s="533"/>
      <c r="I235" s="533"/>
      <c r="J235" s="486"/>
      <c r="K235" s="486"/>
      <c r="L235" s="492"/>
    </row>
    <row r="236" spans="1:12" ht="15">
      <c r="A236" s="611"/>
      <c r="B236" s="485"/>
      <c r="C236" s="486"/>
      <c r="D236" s="491"/>
      <c r="E236" s="486"/>
      <c r="F236" s="486"/>
      <c r="G236" s="532"/>
      <c r="H236" s="533"/>
      <c r="I236" s="533"/>
      <c r="J236" s="486"/>
      <c r="K236" s="486"/>
      <c r="L236" s="492"/>
    </row>
    <row r="237" spans="1:12" ht="15">
      <c r="A237" s="611"/>
      <c r="B237" s="485"/>
      <c r="C237" s="486"/>
      <c r="D237" s="491"/>
      <c r="E237" s="486"/>
      <c r="F237" s="486"/>
      <c r="G237" s="532"/>
      <c r="H237" s="533"/>
      <c r="I237" s="533"/>
      <c r="J237" s="486"/>
      <c r="K237" s="486"/>
      <c r="L237" s="492"/>
    </row>
    <row r="238" spans="1:12" ht="15">
      <c r="A238" s="611"/>
      <c r="B238" s="485"/>
      <c r="C238" s="486"/>
      <c r="D238" s="491"/>
      <c r="E238" s="486"/>
      <c r="F238" s="486"/>
      <c r="G238" s="532"/>
      <c r="H238" s="533"/>
      <c r="I238" s="533"/>
      <c r="J238" s="486"/>
      <c r="K238" s="486"/>
      <c r="L238" s="492"/>
    </row>
    <row r="239" spans="1:12" ht="15">
      <c r="A239" s="611"/>
      <c r="B239" s="485"/>
      <c r="C239" s="486"/>
      <c r="D239" s="491"/>
      <c r="E239" s="486"/>
      <c r="F239" s="486"/>
      <c r="G239" s="532"/>
      <c r="H239" s="533"/>
      <c r="I239" s="533"/>
      <c r="J239" s="486"/>
      <c r="K239" s="486"/>
      <c r="L239" s="492"/>
    </row>
    <row r="240" spans="1:12" ht="15">
      <c r="A240" s="611"/>
      <c r="B240" s="485"/>
      <c r="C240" s="486"/>
      <c r="D240" s="491"/>
      <c r="E240" s="486"/>
      <c r="F240" s="486"/>
      <c r="G240" s="532"/>
      <c r="H240" s="533"/>
      <c r="I240" s="533"/>
      <c r="J240" s="486"/>
      <c r="K240" s="486"/>
      <c r="L240" s="492"/>
    </row>
    <row r="241" spans="1:12" ht="15">
      <c r="A241" s="611"/>
      <c r="B241" s="485"/>
      <c r="C241" s="486"/>
      <c r="D241" s="493"/>
      <c r="E241" s="486"/>
      <c r="F241" s="486"/>
      <c r="G241" s="532"/>
      <c r="H241" s="533"/>
      <c r="I241" s="533"/>
      <c r="J241" s="486"/>
      <c r="K241" s="486"/>
      <c r="L241" s="492"/>
    </row>
    <row r="242" spans="1:12" ht="15">
      <c r="A242" s="611"/>
      <c r="B242" s="485"/>
      <c r="C242" s="486"/>
      <c r="D242" s="491"/>
      <c r="E242" s="486"/>
      <c r="F242" s="486"/>
      <c r="G242" s="532"/>
      <c r="H242" s="533"/>
      <c r="I242" s="533"/>
      <c r="J242" s="486"/>
      <c r="K242" s="486"/>
      <c r="L242" s="492"/>
    </row>
    <row r="243" spans="1:12" ht="15">
      <c r="A243" s="611"/>
      <c r="B243" s="485"/>
      <c r="C243" s="486"/>
      <c r="D243" s="491"/>
      <c r="E243" s="486"/>
      <c r="F243" s="486"/>
      <c r="G243" s="532"/>
      <c r="H243" s="533"/>
      <c r="I243" s="533"/>
      <c r="J243" s="486"/>
      <c r="K243" s="486"/>
      <c r="L243" s="492"/>
    </row>
    <row r="244" spans="1:12" ht="15">
      <c r="A244" s="611"/>
      <c r="B244" s="485"/>
      <c r="C244" s="486"/>
      <c r="D244" s="491"/>
      <c r="E244" s="486"/>
      <c r="F244" s="486"/>
      <c r="G244" s="532"/>
      <c r="H244" s="533"/>
      <c r="I244" s="533"/>
      <c r="J244" s="486"/>
      <c r="K244" s="486"/>
      <c r="L244" s="492"/>
    </row>
    <row r="245" spans="1:12" ht="15">
      <c r="A245" s="611"/>
      <c r="B245" s="485"/>
      <c r="C245" s="486"/>
      <c r="D245" s="491"/>
      <c r="E245" s="486"/>
      <c r="F245" s="486"/>
      <c r="G245" s="532"/>
      <c r="H245" s="533"/>
      <c r="I245" s="533"/>
      <c r="J245" s="486"/>
      <c r="K245" s="486"/>
      <c r="L245" s="492"/>
    </row>
    <row r="246" spans="1:12" ht="15">
      <c r="A246" s="611"/>
      <c r="B246" s="485"/>
      <c r="C246" s="486"/>
      <c r="D246" s="491"/>
      <c r="E246" s="486"/>
      <c r="F246" s="486"/>
      <c r="G246" s="532"/>
      <c r="H246" s="533"/>
      <c r="I246" s="533"/>
      <c r="J246" s="486"/>
      <c r="K246" s="486"/>
      <c r="L246" s="492"/>
    </row>
    <row r="247" spans="1:12" ht="15">
      <c r="A247" s="611"/>
      <c r="B247" s="485"/>
      <c r="C247" s="486"/>
      <c r="D247" s="491"/>
      <c r="E247" s="486"/>
      <c r="F247" s="486"/>
      <c r="G247" s="532"/>
      <c r="H247" s="533"/>
      <c r="I247" s="533"/>
      <c r="J247" s="486"/>
      <c r="K247" s="486"/>
      <c r="L247" s="492"/>
    </row>
    <row r="248" spans="1:12" ht="15">
      <c r="A248" s="611"/>
      <c r="B248" s="485"/>
      <c r="C248" s="486"/>
      <c r="D248" s="491"/>
      <c r="E248" s="486"/>
      <c r="F248" s="486"/>
      <c r="G248" s="532"/>
      <c r="H248" s="533"/>
      <c r="I248" s="533"/>
      <c r="J248" s="486"/>
      <c r="K248" s="486"/>
      <c r="L248" s="492"/>
    </row>
    <row r="249" spans="1:12" ht="15">
      <c r="A249" s="611"/>
      <c r="B249" s="485"/>
      <c r="C249" s="486"/>
      <c r="D249" s="491"/>
      <c r="E249" s="486"/>
      <c r="F249" s="486"/>
      <c r="G249" s="532"/>
      <c r="H249" s="533"/>
      <c r="I249" s="533"/>
      <c r="J249" s="486"/>
      <c r="K249" s="486"/>
      <c r="L249" s="492"/>
    </row>
    <row r="250" spans="1:12" ht="15">
      <c r="A250" s="611"/>
      <c r="B250" s="485"/>
      <c r="C250" s="486"/>
      <c r="D250" s="491"/>
      <c r="E250" s="486"/>
      <c r="F250" s="486"/>
      <c r="G250" s="532"/>
      <c r="H250" s="533"/>
      <c r="I250" s="533"/>
      <c r="J250" s="486"/>
      <c r="K250" s="486"/>
      <c r="L250" s="492"/>
    </row>
    <row r="251" spans="1:12" ht="15">
      <c r="A251" s="611"/>
      <c r="B251" s="485"/>
      <c r="C251" s="486"/>
      <c r="D251" s="491"/>
      <c r="E251" s="486"/>
      <c r="F251" s="486"/>
      <c r="G251" s="532"/>
      <c r="H251" s="533"/>
      <c r="I251" s="533"/>
      <c r="J251" s="486"/>
      <c r="K251" s="486"/>
      <c r="L251" s="492"/>
    </row>
    <row r="252" spans="1:12" ht="15">
      <c r="A252" s="611"/>
      <c r="B252" s="485"/>
      <c r="C252" s="486"/>
      <c r="D252" s="491"/>
      <c r="E252" s="486"/>
      <c r="F252" s="486"/>
      <c r="G252" s="532"/>
      <c r="H252" s="533"/>
      <c r="I252" s="533"/>
      <c r="J252" s="486"/>
      <c r="K252" s="486"/>
      <c r="L252" s="492"/>
    </row>
    <row r="253" spans="1:12" ht="15">
      <c r="A253" s="611"/>
      <c r="B253" s="485"/>
      <c r="C253" s="486"/>
      <c r="D253" s="491"/>
      <c r="E253" s="486"/>
      <c r="F253" s="486"/>
      <c r="G253" s="532"/>
      <c r="H253" s="533"/>
      <c r="I253" s="533"/>
      <c r="J253" s="486"/>
      <c r="K253" s="486"/>
      <c r="L253" s="492"/>
    </row>
    <row r="254" spans="1:12" ht="15">
      <c r="A254" s="611"/>
      <c r="B254" s="485"/>
      <c r="C254" s="486"/>
      <c r="D254" s="491"/>
      <c r="E254" s="486"/>
      <c r="F254" s="486"/>
      <c r="G254" s="532"/>
      <c r="H254" s="533"/>
      <c r="I254" s="533"/>
      <c r="J254" s="486"/>
      <c r="K254" s="486"/>
      <c r="L254" s="492"/>
    </row>
    <row r="255" spans="1:12" ht="15">
      <c r="A255" s="611"/>
      <c r="B255" s="485"/>
      <c r="C255" s="486"/>
      <c r="D255" s="491"/>
      <c r="E255" s="486"/>
      <c r="F255" s="486"/>
      <c r="G255" s="532"/>
      <c r="H255" s="533"/>
      <c r="I255" s="533"/>
      <c r="J255" s="486"/>
      <c r="K255" s="486"/>
      <c r="L255" s="492"/>
    </row>
    <row r="256" spans="1:12" ht="15">
      <c r="A256" s="611"/>
      <c r="B256" s="485"/>
      <c r="C256" s="486"/>
      <c r="D256" s="491"/>
      <c r="E256" s="486"/>
      <c r="F256" s="486"/>
      <c r="G256" s="532"/>
      <c r="H256" s="533"/>
      <c r="I256" s="533"/>
      <c r="J256" s="486"/>
      <c r="K256" s="486"/>
      <c r="L256" s="492"/>
    </row>
    <row r="257" spans="1:12" ht="15">
      <c r="A257" s="611"/>
      <c r="B257" s="485"/>
      <c r="C257" s="486"/>
      <c r="D257" s="491"/>
      <c r="E257" s="486"/>
      <c r="F257" s="486"/>
      <c r="G257" s="532"/>
      <c r="H257" s="533"/>
      <c r="I257" s="533"/>
      <c r="J257" s="486"/>
      <c r="K257" s="486"/>
      <c r="L257" s="492"/>
    </row>
    <row r="258" spans="1:12" ht="15">
      <c r="A258" s="611"/>
      <c r="B258" s="485"/>
      <c r="C258" s="486"/>
      <c r="D258" s="491"/>
      <c r="E258" s="486"/>
      <c r="F258" s="486"/>
      <c r="G258" s="532"/>
      <c r="H258" s="533"/>
      <c r="I258" s="533"/>
      <c r="J258" s="486"/>
      <c r="K258" s="486"/>
      <c r="L258" s="492"/>
    </row>
    <row r="259" spans="1:12" ht="15">
      <c r="A259" s="611"/>
      <c r="B259" s="485"/>
      <c r="C259" s="486"/>
      <c r="D259" s="491"/>
      <c r="E259" s="486"/>
      <c r="F259" s="486"/>
      <c r="G259" s="534"/>
      <c r="H259" s="535"/>
      <c r="I259" s="535"/>
      <c r="J259" s="486"/>
      <c r="K259" s="486"/>
      <c r="L259" s="492"/>
    </row>
    <row r="260" spans="1:12" ht="15">
      <c r="A260" s="611"/>
      <c r="B260" s="485"/>
      <c r="C260" s="486"/>
      <c r="D260" s="491"/>
      <c r="E260" s="486"/>
      <c r="F260" s="486"/>
      <c r="G260" s="532"/>
      <c r="H260" s="533"/>
      <c r="I260" s="533"/>
      <c r="J260" s="486"/>
      <c r="K260" s="486"/>
      <c r="L260" s="492"/>
    </row>
    <row r="261" spans="1:12" ht="15">
      <c r="A261" s="611"/>
      <c r="B261" s="485"/>
      <c r="C261" s="486"/>
      <c r="D261" s="491"/>
      <c r="E261" s="486"/>
      <c r="F261" s="486"/>
      <c r="G261" s="532"/>
      <c r="H261" s="533"/>
      <c r="I261" s="533"/>
      <c r="J261" s="486"/>
      <c r="K261" s="486"/>
      <c r="L261" s="492"/>
    </row>
    <row r="262" spans="1:12" ht="15">
      <c r="A262" s="611"/>
      <c r="B262" s="485"/>
      <c r="C262" s="486"/>
      <c r="D262" s="491"/>
      <c r="E262" s="486"/>
      <c r="F262" s="486"/>
      <c r="G262" s="532"/>
      <c r="H262" s="533"/>
      <c r="I262" s="533"/>
      <c r="J262" s="486"/>
      <c r="K262" s="486"/>
      <c r="L262" s="492"/>
    </row>
    <row r="263" spans="1:12" ht="15">
      <c r="A263" s="611"/>
      <c r="B263" s="485"/>
      <c r="C263" s="486"/>
      <c r="D263" s="491"/>
      <c r="E263" s="486"/>
      <c r="F263" s="486"/>
      <c r="G263" s="532"/>
      <c r="H263" s="533"/>
      <c r="I263" s="533"/>
      <c r="J263" s="486"/>
      <c r="K263" s="486"/>
      <c r="L263" s="492"/>
    </row>
    <row r="264" spans="1:12" ht="15">
      <c r="A264" s="611"/>
      <c r="B264" s="485"/>
      <c r="C264" s="486"/>
      <c r="D264" s="491"/>
      <c r="E264" s="486"/>
      <c r="F264" s="486"/>
      <c r="G264" s="532"/>
      <c r="H264" s="533"/>
      <c r="I264" s="533"/>
      <c r="J264" s="486"/>
      <c r="K264" s="486"/>
      <c r="L264" s="492"/>
    </row>
    <row r="265" spans="1:12" ht="15">
      <c r="A265" s="611"/>
      <c r="B265" s="485"/>
      <c r="C265" s="486"/>
      <c r="D265" s="491"/>
      <c r="E265" s="486"/>
      <c r="F265" s="486"/>
      <c r="G265" s="532"/>
      <c r="H265" s="533"/>
      <c r="I265" s="533"/>
      <c r="J265" s="486"/>
      <c r="K265" s="486"/>
      <c r="L265" s="492"/>
    </row>
    <row r="266" spans="1:12" ht="15">
      <c r="A266" s="611"/>
      <c r="B266" s="485"/>
      <c r="C266" s="486"/>
      <c r="D266" s="491"/>
      <c r="E266" s="486"/>
      <c r="F266" s="486"/>
      <c r="G266" s="532"/>
      <c r="H266" s="533"/>
      <c r="I266" s="533"/>
      <c r="J266" s="486"/>
      <c r="K266" s="486"/>
      <c r="L266" s="492"/>
    </row>
    <row r="267" spans="1:12" ht="15">
      <c r="A267" s="611"/>
      <c r="B267" s="485"/>
      <c r="C267" s="486"/>
      <c r="D267" s="491"/>
      <c r="E267" s="486"/>
      <c r="F267" s="486"/>
      <c r="G267" s="532"/>
      <c r="H267" s="533"/>
      <c r="I267" s="533"/>
      <c r="J267" s="486"/>
      <c r="K267" s="486"/>
      <c r="L267" s="492"/>
    </row>
    <row r="268" spans="1:12" ht="15">
      <c r="A268" s="611"/>
      <c r="B268" s="485"/>
      <c r="C268" s="486"/>
      <c r="D268" s="491"/>
      <c r="E268" s="486"/>
      <c r="F268" s="486"/>
      <c r="G268" s="532"/>
      <c r="H268" s="533"/>
      <c r="I268" s="533"/>
      <c r="J268" s="486"/>
      <c r="K268" s="486"/>
      <c r="L268" s="492"/>
    </row>
    <row r="269" spans="1:12" ht="15">
      <c r="A269" s="611"/>
      <c r="B269" s="485"/>
      <c r="C269" s="486"/>
      <c r="D269" s="491"/>
      <c r="E269" s="486"/>
      <c r="F269" s="486"/>
      <c r="G269" s="532"/>
      <c r="H269" s="533"/>
      <c r="I269" s="533"/>
      <c r="J269" s="486"/>
      <c r="K269" s="486"/>
      <c r="L269" s="492"/>
    </row>
    <row r="270" spans="1:12" ht="15">
      <c r="A270" s="611"/>
      <c r="B270" s="485"/>
      <c r="C270" s="486"/>
      <c r="D270" s="491"/>
      <c r="E270" s="486"/>
      <c r="F270" s="486"/>
      <c r="G270" s="532"/>
      <c r="H270" s="533"/>
      <c r="I270" s="533"/>
      <c r="J270" s="486"/>
      <c r="K270" s="486"/>
      <c r="L270" s="492"/>
    </row>
    <row r="271" spans="1:12" ht="15">
      <c r="A271" s="611"/>
      <c r="B271" s="485"/>
      <c r="C271" s="486"/>
      <c r="D271" s="491"/>
      <c r="E271" s="486"/>
      <c r="F271" s="486"/>
      <c r="G271" s="532"/>
      <c r="H271" s="533"/>
      <c r="I271" s="533"/>
      <c r="J271" s="486"/>
      <c r="K271" s="486"/>
      <c r="L271" s="492"/>
    </row>
    <row r="272" spans="1:12" ht="15">
      <c r="A272" s="611"/>
      <c r="B272" s="485"/>
      <c r="C272" s="486"/>
      <c r="D272" s="491"/>
      <c r="E272" s="486"/>
      <c r="F272" s="486"/>
      <c r="G272" s="532"/>
      <c r="H272" s="533"/>
      <c r="I272" s="533"/>
      <c r="J272" s="486"/>
      <c r="K272" s="486"/>
      <c r="L272" s="492"/>
    </row>
    <row r="273" spans="1:12" ht="15">
      <c r="A273" s="611"/>
      <c r="B273" s="485"/>
      <c r="C273" s="486"/>
      <c r="D273" s="491"/>
      <c r="E273" s="486"/>
      <c r="F273" s="486"/>
      <c r="G273" s="532"/>
      <c r="H273" s="533"/>
      <c r="I273" s="533"/>
      <c r="J273" s="486"/>
      <c r="K273" s="486"/>
      <c r="L273" s="492"/>
    </row>
    <row r="274" spans="1:12" ht="15">
      <c r="A274" s="611"/>
      <c r="B274" s="485"/>
      <c r="C274" s="486"/>
      <c r="D274" s="491"/>
      <c r="E274" s="486"/>
      <c r="F274" s="486"/>
      <c r="G274" s="532"/>
      <c r="H274" s="533"/>
      <c r="I274" s="533"/>
      <c r="J274" s="486"/>
      <c r="K274" s="486"/>
      <c r="L274" s="492"/>
    </row>
    <row r="275" spans="1:12" ht="15">
      <c r="A275" s="611"/>
      <c r="B275" s="485"/>
      <c r="C275" s="486"/>
      <c r="D275" s="491"/>
      <c r="E275" s="486"/>
      <c r="F275" s="486"/>
      <c r="G275" s="532"/>
      <c r="H275" s="533"/>
      <c r="I275" s="533"/>
      <c r="J275" s="486"/>
      <c r="K275" s="486"/>
      <c r="L275" s="492"/>
    </row>
    <row r="276" spans="1:12" ht="15">
      <c r="A276" s="611"/>
      <c r="B276" s="485"/>
      <c r="C276" s="486"/>
      <c r="D276" s="491"/>
      <c r="E276" s="486"/>
      <c r="F276" s="486"/>
      <c r="G276" s="532"/>
      <c r="H276" s="533"/>
      <c r="I276" s="533"/>
      <c r="J276" s="486"/>
      <c r="K276" s="486"/>
      <c r="L276" s="492"/>
    </row>
    <row r="277" spans="1:12" ht="15">
      <c r="A277" s="611"/>
      <c r="B277" s="485"/>
      <c r="C277" s="486"/>
      <c r="D277" s="491"/>
      <c r="E277" s="486"/>
      <c r="F277" s="486"/>
      <c r="G277" s="532"/>
      <c r="H277" s="533"/>
      <c r="I277" s="533"/>
      <c r="J277" s="486"/>
      <c r="K277" s="486"/>
      <c r="L277" s="492"/>
    </row>
    <row r="278" spans="1:12" ht="15">
      <c r="A278" s="611"/>
      <c r="B278" s="485"/>
      <c r="C278" s="486"/>
      <c r="D278" s="491"/>
      <c r="E278" s="486"/>
      <c r="F278" s="486"/>
      <c r="G278" s="532"/>
      <c r="H278" s="533"/>
      <c r="I278" s="533"/>
      <c r="J278" s="486"/>
      <c r="K278" s="486"/>
      <c r="L278" s="492"/>
    </row>
    <row r="279" spans="1:12" ht="15">
      <c r="A279" s="611"/>
      <c r="B279" s="485"/>
      <c r="C279" s="486"/>
      <c r="D279" s="491"/>
      <c r="E279" s="486"/>
      <c r="F279" s="486"/>
      <c r="G279" s="532"/>
      <c r="H279" s="533"/>
      <c r="I279" s="533"/>
      <c r="J279" s="486"/>
      <c r="K279" s="486"/>
      <c r="L279" s="492"/>
    </row>
    <row r="280" spans="1:12" ht="15">
      <c r="A280" s="611"/>
      <c r="B280" s="485"/>
      <c r="C280" s="486"/>
      <c r="D280" s="491"/>
      <c r="E280" s="486"/>
      <c r="F280" s="486"/>
      <c r="G280" s="532"/>
      <c r="H280" s="533"/>
      <c r="I280" s="533"/>
      <c r="J280" s="486"/>
      <c r="K280" s="486"/>
      <c r="L280" s="492"/>
    </row>
    <row r="281" spans="1:12" ht="15">
      <c r="A281" s="611"/>
      <c r="B281" s="485"/>
      <c r="C281" s="486"/>
      <c r="D281" s="491"/>
      <c r="E281" s="486"/>
      <c r="F281" s="486"/>
      <c r="G281" s="532"/>
      <c r="H281" s="533"/>
      <c r="I281" s="533"/>
      <c r="J281" s="486"/>
      <c r="K281" s="486"/>
      <c r="L281" s="492"/>
    </row>
    <row r="282" spans="1:12" ht="15">
      <c r="A282" s="611"/>
      <c r="B282" s="485"/>
      <c r="C282" s="486"/>
      <c r="D282" s="491"/>
      <c r="E282" s="486"/>
      <c r="F282" s="486"/>
      <c r="G282" s="532"/>
      <c r="H282" s="533"/>
      <c r="I282" s="533"/>
      <c r="J282" s="486"/>
      <c r="K282" s="486"/>
      <c r="L282" s="492"/>
    </row>
    <row r="283" spans="1:12" ht="15">
      <c r="A283" s="611"/>
      <c r="B283" s="485"/>
      <c r="C283" s="486"/>
      <c r="D283" s="491"/>
      <c r="E283" s="486"/>
      <c r="F283" s="486"/>
      <c r="G283" s="532"/>
      <c r="H283" s="533"/>
      <c r="I283" s="533"/>
      <c r="J283" s="486"/>
      <c r="K283" s="486"/>
      <c r="L283" s="492"/>
    </row>
    <row r="284" spans="1:12" ht="15">
      <c r="A284" s="611"/>
      <c r="B284" s="485"/>
      <c r="C284" s="486"/>
      <c r="D284" s="491"/>
      <c r="E284" s="486"/>
      <c r="F284" s="486"/>
      <c r="G284" s="532"/>
      <c r="H284" s="533"/>
      <c r="I284" s="533"/>
      <c r="J284" s="486"/>
      <c r="K284" s="486"/>
      <c r="L284" s="492"/>
    </row>
    <row r="285" spans="1:12" ht="15">
      <c r="A285" s="611"/>
      <c r="B285" s="485"/>
      <c r="C285" s="486"/>
      <c r="D285" s="491"/>
      <c r="E285" s="486"/>
      <c r="F285" s="486"/>
      <c r="G285" s="532"/>
      <c r="H285" s="533"/>
      <c r="I285" s="533"/>
      <c r="J285" s="486"/>
      <c r="K285" s="486"/>
      <c r="L285" s="492"/>
    </row>
    <row r="286" spans="1:12" ht="15">
      <c r="A286" s="611"/>
      <c r="B286" s="485"/>
      <c r="C286" s="486"/>
      <c r="D286" s="491"/>
      <c r="E286" s="486"/>
      <c r="F286" s="486"/>
      <c r="G286" s="532"/>
      <c r="H286" s="533"/>
      <c r="I286" s="533"/>
      <c r="J286" s="486"/>
      <c r="K286" s="486"/>
      <c r="L286" s="492"/>
    </row>
    <row r="287" spans="1:12" ht="15">
      <c r="A287" s="611"/>
      <c r="B287" s="485"/>
      <c r="C287" s="486"/>
      <c r="D287" s="491"/>
      <c r="E287" s="486"/>
      <c r="F287" s="486"/>
      <c r="G287" s="532"/>
      <c r="H287" s="533"/>
      <c r="I287" s="533"/>
      <c r="J287" s="486"/>
      <c r="K287" s="486"/>
      <c r="L287" s="492"/>
    </row>
    <row r="288" spans="1:12" ht="15">
      <c r="A288" s="611"/>
      <c r="B288" s="485"/>
      <c r="C288" s="486"/>
      <c r="D288" s="491"/>
      <c r="E288" s="486"/>
      <c r="F288" s="486"/>
      <c r="G288" s="532"/>
      <c r="H288" s="533"/>
      <c r="I288" s="533"/>
      <c r="J288" s="486"/>
      <c r="K288" s="486"/>
      <c r="L288" s="492"/>
    </row>
    <row r="289" spans="1:12" ht="15">
      <c r="A289" s="611"/>
      <c r="B289" s="485"/>
      <c r="C289" s="486"/>
      <c r="D289" s="491"/>
      <c r="E289" s="486"/>
      <c r="F289" s="486"/>
      <c r="G289" s="532"/>
      <c r="H289" s="533"/>
      <c r="I289" s="533"/>
      <c r="J289" s="486"/>
      <c r="K289" s="486"/>
      <c r="L289" s="492"/>
    </row>
    <row r="290" spans="1:12" ht="15">
      <c r="A290" s="611"/>
      <c r="B290" s="485"/>
      <c r="C290" s="486"/>
      <c r="D290" s="491"/>
      <c r="E290" s="486"/>
      <c r="F290" s="486"/>
      <c r="G290" s="532"/>
      <c r="H290" s="533"/>
      <c r="I290" s="533"/>
      <c r="J290" s="486"/>
      <c r="K290" s="486"/>
      <c r="L290" s="492"/>
    </row>
    <row r="291" spans="1:12" ht="15">
      <c r="A291" s="611"/>
      <c r="B291" s="485"/>
      <c r="C291" s="486"/>
      <c r="D291" s="491"/>
      <c r="E291" s="486"/>
      <c r="F291" s="486"/>
      <c r="G291" s="532"/>
      <c r="H291" s="533"/>
      <c r="I291" s="533"/>
      <c r="J291" s="486"/>
      <c r="K291" s="486"/>
      <c r="L291" s="492"/>
    </row>
    <row r="292" spans="1:12" ht="15">
      <c r="A292" s="611"/>
      <c r="B292" s="485"/>
      <c r="C292" s="486"/>
      <c r="D292" s="491"/>
      <c r="E292" s="486"/>
      <c r="F292" s="486"/>
      <c r="G292" s="532"/>
      <c r="H292" s="533"/>
      <c r="I292" s="533"/>
      <c r="J292" s="486"/>
      <c r="K292" s="486"/>
      <c r="L292" s="492"/>
    </row>
    <row r="293" spans="1:12" ht="15">
      <c r="A293" s="611"/>
      <c r="B293" s="485"/>
      <c r="C293" s="486"/>
      <c r="D293" s="491"/>
      <c r="E293" s="486"/>
      <c r="F293" s="486"/>
      <c r="G293" s="532"/>
      <c r="H293" s="533"/>
      <c r="I293" s="533"/>
      <c r="J293" s="486"/>
      <c r="K293" s="486"/>
      <c r="L293" s="492"/>
    </row>
    <row r="294" spans="1:12" ht="15">
      <c r="A294" s="611"/>
      <c r="B294" s="485"/>
      <c r="C294" s="486"/>
      <c r="D294" s="491"/>
      <c r="E294" s="486"/>
      <c r="F294" s="486"/>
      <c r="G294" s="532"/>
      <c r="H294" s="533"/>
      <c r="I294" s="533"/>
      <c r="J294" s="486"/>
      <c r="K294" s="486"/>
      <c r="L294" s="492"/>
    </row>
    <row r="295" spans="1:12" ht="15">
      <c r="A295" s="611"/>
      <c r="B295" s="485"/>
      <c r="C295" s="486"/>
      <c r="D295" s="491"/>
      <c r="E295" s="486"/>
      <c r="F295" s="486"/>
      <c r="G295" s="532"/>
      <c r="H295" s="533"/>
      <c r="I295" s="533"/>
      <c r="J295" s="486"/>
      <c r="K295" s="486"/>
      <c r="L295" s="492"/>
    </row>
    <row r="296" spans="1:12" ht="15">
      <c r="A296" s="611"/>
      <c r="B296" s="485"/>
      <c r="C296" s="486"/>
      <c r="D296" s="491"/>
      <c r="E296" s="486"/>
      <c r="F296" s="486"/>
      <c r="G296" s="532"/>
      <c r="H296" s="533"/>
      <c r="I296" s="533"/>
      <c r="J296" s="486"/>
      <c r="K296" s="486"/>
      <c r="L296" s="492"/>
    </row>
    <row r="297" spans="1:12" ht="15">
      <c r="A297" s="611"/>
      <c r="B297" s="485"/>
      <c r="C297" s="486"/>
      <c r="D297" s="491"/>
      <c r="E297" s="486"/>
      <c r="F297" s="486"/>
      <c r="G297" s="532"/>
      <c r="H297" s="533"/>
      <c r="I297" s="533"/>
      <c r="J297" s="486"/>
      <c r="K297" s="486"/>
      <c r="L297" s="492"/>
    </row>
    <row r="298" spans="1:12" ht="15">
      <c r="A298" s="611"/>
      <c r="B298" s="485"/>
      <c r="C298" s="486"/>
      <c r="D298" s="491"/>
      <c r="E298" s="486"/>
      <c r="F298" s="486"/>
      <c r="G298" s="532"/>
      <c r="H298" s="533"/>
      <c r="I298" s="533"/>
      <c r="J298" s="486"/>
      <c r="K298" s="486"/>
      <c r="L298" s="492"/>
    </row>
    <row r="299" spans="1:12" ht="15">
      <c r="A299" s="611"/>
      <c r="B299" s="485"/>
      <c r="C299" s="486"/>
      <c r="D299" s="491"/>
      <c r="E299" s="486"/>
      <c r="F299" s="486"/>
      <c r="G299" s="532"/>
      <c r="H299" s="533"/>
      <c r="I299" s="533"/>
      <c r="J299" s="486"/>
      <c r="K299" s="486"/>
      <c r="L299" s="492"/>
    </row>
    <row r="300" spans="1:12" ht="15">
      <c r="A300" s="611"/>
      <c r="B300" s="485"/>
      <c r="C300" s="486"/>
      <c r="D300" s="491"/>
      <c r="E300" s="486"/>
      <c r="F300" s="486"/>
      <c r="G300" s="532"/>
      <c r="H300" s="533"/>
      <c r="I300" s="533"/>
      <c r="J300" s="486"/>
      <c r="K300" s="486"/>
      <c r="L300" s="492"/>
    </row>
    <row r="301" spans="1:12" ht="15">
      <c r="A301" s="611"/>
      <c r="B301" s="485"/>
      <c r="C301" s="486"/>
      <c r="D301" s="491"/>
      <c r="E301" s="486"/>
      <c r="F301" s="486"/>
      <c r="G301" s="532"/>
      <c r="H301" s="533"/>
      <c r="I301" s="533"/>
      <c r="J301" s="486"/>
      <c r="K301" s="486"/>
      <c r="L301" s="492"/>
    </row>
    <row r="302" spans="1:12" ht="15">
      <c r="A302" s="611"/>
      <c r="B302" s="485"/>
      <c r="C302" s="486"/>
      <c r="D302" s="491"/>
      <c r="E302" s="486"/>
      <c r="F302" s="486"/>
      <c r="G302" s="532"/>
      <c r="H302" s="533"/>
      <c r="I302" s="533"/>
      <c r="J302" s="486"/>
      <c r="K302" s="486"/>
      <c r="L302" s="492"/>
    </row>
    <row r="303" spans="1:12" ht="15">
      <c r="A303" s="611"/>
      <c r="B303" s="485"/>
      <c r="C303" s="486"/>
      <c r="D303" s="491"/>
      <c r="E303" s="486"/>
      <c r="F303" s="486"/>
      <c r="G303" s="532"/>
      <c r="H303" s="533"/>
      <c r="I303" s="533"/>
      <c r="J303" s="486"/>
      <c r="K303" s="486"/>
      <c r="L303" s="492"/>
    </row>
    <row r="304" spans="1:12" ht="15">
      <c r="A304" s="611"/>
      <c r="B304" s="485"/>
      <c r="C304" s="486"/>
      <c r="D304" s="491"/>
      <c r="E304" s="486"/>
      <c r="F304" s="486"/>
      <c r="G304" s="532"/>
      <c r="H304" s="533"/>
      <c r="I304" s="533"/>
      <c r="J304" s="486"/>
      <c r="K304" s="486"/>
      <c r="L304" s="492"/>
    </row>
    <row r="305" spans="1:12" ht="15">
      <c r="A305" s="611"/>
      <c r="B305" s="485"/>
      <c r="C305" s="486"/>
      <c r="D305" s="491"/>
      <c r="E305" s="486"/>
      <c r="F305" s="486"/>
      <c r="G305" s="532"/>
      <c r="H305" s="533"/>
      <c r="I305" s="533"/>
      <c r="J305" s="486"/>
      <c r="K305" s="486"/>
      <c r="L305" s="492"/>
    </row>
    <row r="306" spans="1:12" ht="15">
      <c r="A306" s="611"/>
      <c r="B306" s="485"/>
      <c r="C306" s="486"/>
      <c r="D306" s="491"/>
      <c r="E306" s="486"/>
      <c r="F306" s="486"/>
      <c r="G306" s="532"/>
      <c r="H306" s="533"/>
      <c r="I306" s="533"/>
      <c r="J306" s="486"/>
      <c r="K306" s="486"/>
      <c r="L306" s="492"/>
    </row>
    <row r="307" spans="1:12" ht="15">
      <c r="A307" s="611"/>
      <c r="B307" s="485"/>
      <c r="C307" s="486"/>
      <c r="D307" s="493"/>
      <c r="E307" s="486"/>
      <c r="F307" s="486"/>
      <c r="G307" s="532"/>
      <c r="H307" s="533"/>
      <c r="I307" s="533"/>
      <c r="J307" s="486"/>
      <c r="K307" s="486"/>
      <c r="L307" s="492"/>
    </row>
    <row r="308" spans="1:12" ht="15">
      <c r="A308" s="611"/>
      <c r="B308" s="485"/>
      <c r="C308" s="486"/>
      <c r="D308" s="491"/>
      <c r="E308" s="486"/>
      <c r="F308" s="486"/>
      <c r="G308" s="532"/>
      <c r="H308" s="533"/>
      <c r="I308" s="533"/>
      <c r="J308" s="486"/>
      <c r="K308" s="486"/>
      <c r="L308" s="492"/>
    </row>
    <row r="309" spans="1:12" ht="15">
      <c r="A309" s="611"/>
      <c r="B309" s="485"/>
      <c r="C309" s="486"/>
      <c r="D309" s="491"/>
      <c r="E309" s="486"/>
      <c r="F309" s="486"/>
      <c r="G309" s="532"/>
      <c r="H309" s="533"/>
      <c r="I309" s="533"/>
      <c r="J309" s="486"/>
      <c r="K309" s="486"/>
      <c r="L309" s="492"/>
    </row>
    <row r="310" spans="1:12" ht="15">
      <c r="A310" s="611"/>
      <c r="B310" s="485"/>
      <c r="C310" s="486"/>
      <c r="D310" s="491"/>
      <c r="E310" s="486"/>
      <c r="F310" s="486"/>
      <c r="G310" s="532"/>
      <c r="H310" s="533"/>
      <c r="I310" s="533"/>
      <c r="J310" s="486"/>
      <c r="K310" s="486"/>
      <c r="L310" s="492"/>
    </row>
    <row r="311" spans="1:12" ht="15">
      <c r="A311" s="611"/>
      <c r="B311" s="485"/>
      <c r="C311" s="486"/>
      <c r="D311" s="491"/>
      <c r="E311" s="486"/>
      <c r="F311" s="486"/>
      <c r="G311" s="532"/>
      <c r="H311" s="533"/>
      <c r="I311" s="533"/>
      <c r="J311" s="486"/>
      <c r="K311" s="486"/>
      <c r="L311" s="492"/>
    </row>
    <row r="312" spans="1:12" ht="15">
      <c r="A312" s="611"/>
      <c r="B312" s="485"/>
      <c r="C312" s="486"/>
      <c r="D312" s="491"/>
      <c r="E312" s="486"/>
      <c r="F312" s="486"/>
      <c r="G312" s="532"/>
      <c r="H312" s="533"/>
      <c r="I312" s="533"/>
      <c r="J312" s="486"/>
      <c r="K312" s="486"/>
      <c r="L312" s="492"/>
    </row>
    <row r="313" spans="1:12" ht="15">
      <c r="A313" s="611"/>
      <c r="B313" s="485"/>
      <c r="C313" s="486"/>
      <c r="D313" s="491"/>
      <c r="E313" s="486"/>
      <c r="F313" s="486"/>
      <c r="G313" s="532"/>
      <c r="H313" s="533"/>
      <c r="I313" s="533"/>
      <c r="J313" s="486"/>
      <c r="K313" s="486"/>
      <c r="L313" s="492"/>
    </row>
    <row r="314" spans="1:12" ht="15">
      <c r="A314" s="611"/>
      <c r="B314" s="485"/>
      <c r="C314" s="486"/>
      <c r="D314" s="491"/>
      <c r="E314" s="486"/>
      <c r="F314" s="486"/>
      <c r="G314" s="532"/>
      <c r="H314" s="533"/>
      <c r="I314" s="533"/>
      <c r="J314" s="486"/>
      <c r="K314" s="486"/>
      <c r="L314" s="492"/>
    </row>
    <row r="315" spans="1:12" ht="15">
      <c r="A315" s="611"/>
      <c r="B315" s="485"/>
      <c r="C315" s="486"/>
      <c r="D315" s="493"/>
      <c r="E315" s="486"/>
      <c r="F315" s="486"/>
      <c r="G315" s="532"/>
      <c r="H315" s="533"/>
      <c r="I315" s="533"/>
      <c r="J315" s="486"/>
      <c r="K315" s="486"/>
      <c r="L315" s="492"/>
    </row>
    <row r="316" spans="1:12" ht="15">
      <c r="A316" s="611"/>
      <c r="B316" s="485"/>
      <c r="C316" s="486"/>
      <c r="D316" s="493"/>
      <c r="E316" s="486"/>
      <c r="F316" s="486"/>
      <c r="G316" s="532"/>
      <c r="H316" s="533"/>
      <c r="I316" s="533"/>
      <c r="J316" s="486"/>
      <c r="K316" s="486"/>
      <c r="L316" s="492"/>
    </row>
    <row r="317" spans="1:12" ht="15">
      <c r="A317" s="611"/>
      <c r="B317" s="485"/>
      <c r="C317" s="486"/>
      <c r="D317" s="491"/>
      <c r="E317" s="486"/>
      <c r="F317" s="486"/>
      <c r="G317" s="532"/>
      <c r="H317" s="533"/>
      <c r="I317" s="533"/>
      <c r="J317" s="486"/>
      <c r="K317" s="486"/>
      <c r="L317" s="492"/>
    </row>
    <row r="318" spans="1:12" ht="15">
      <c r="A318" s="611"/>
      <c r="B318" s="485"/>
      <c r="C318" s="486"/>
      <c r="D318" s="491"/>
      <c r="E318" s="486"/>
      <c r="F318" s="486"/>
      <c r="G318" s="532"/>
      <c r="H318" s="533"/>
      <c r="I318" s="533"/>
      <c r="J318" s="486"/>
      <c r="K318" s="486"/>
      <c r="L318" s="492"/>
    </row>
    <row r="319" spans="1:12" ht="15">
      <c r="A319" s="611"/>
      <c r="B319" s="485"/>
      <c r="C319" s="486"/>
      <c r="D319" s="491"/>
      <c r="E319" s="486"/>
      <c r="F319" s="486"/>
      <c r="G319" s="532"/>
      <c r="H319" s="533"/>
      <c r="I319" s="533"/>
      <c r="J319" s="486"/>
      <c r="K319" s="486"/>
      <c r="L319" s="492"/>
    </row>
    <row r="320" spans="1:12" ht="15">
      <c r="A320" s="611"/>
      <c r="B320" s="485"/>
      <c r="C320" s="486"/>
      <c r="D320" s="491"/>
      <c r="E320" s="486"/>
      <c r="F320" s="486"/>
      <c r="G320" s="532"/>
      <c r="H320" s="533"/>
      <c r="I320" s="533"/>
      <c r="J320" s="486"/>
      <c r="K320" s="486"/>
      <c r="L320" s="492"/>
    </row>
    <row r="321" spans="1:12" ht="15">
      <c r="A321" s="611"/>
      <c r="B321" s="485"/>
      <c r="C321" s="486"/>
      <c r="D321" s="491"/>
      <c r="E321" s="486"/>
      <c r="F321" s="486"/>
      <c r="G321" s="532"/>
      <c r="H321" s="533"/>
      <c r="I321" s="533"/>
      <c r="J321" s="486"/>
      <c r="K321" s="486"/>
      <c r="L321" s="492"/>
    </row>
    <row r="322" spans="1:12" ht="15">
      <c r="A322" s="611"/>
      <c r="B322" s="485"/>
      <c r="C322" s="486"/>
      <c r="D322" s="491"/>
      <c r="E322" s="486"/>
      <c r="F322" s="486"/>
      <c r="G322" s="532"/>
      <c r="H322" s="533"/>
      <c r="I322" s="533"/>
      <c r="J322" s="486"/>
      <c r="K322" s="486"/>
      <c r="L322" s="492"/>
    </row>
    <row r="323" spans="1:12" ht="15">
      <c r="A323" s="611"/>
      <c r="B323" s="485"/>
      <c r="C323" s="486"/>
      <c r="D323" s="491"/>
      <c r="E323" s="486"/>
      <c r="F323" s="486"/>
      <c r="G323" s="532"/>
      <c r="H323" s="533"/>
      <c r="I323" s="533"/>
      <c r="J323" s="486"/>
      <c r="K323" s="486"/>
      <c r="L323" s="492"/>
    </row>
    <row r="324" spans="1:12" ht="15">
      <c r="A324" s="611"/>
      <c r="B324" s="485"/>
      <c r="C324" s="486"/>
      <c r="D324" s="491"/>
      <c r="E324" s="486"/>
      <c r="F324" s="486"/>
      <c r="G324" s="532"/>
      <c r="H324" s="533"/>
      <c r="I324" s="533"/>
      <c r="J324" s="486"/>
      <c r="K324" s="486"/>
      <c r="L324" s="492"/>
    </row>
    <row r="325" spans="1:12" ht="15">
      <c r="A325" s="611"/>
      <c r="B325" s="485"/>
      <c r="C325" s="486"/>
      <c r="D325" s="491"/>
      <c r="E325" s="486"/>
      <c r="F325" s="486"/>
      <c r="G325" s="532"/>
      <c r="H325" s="533"/>
      <c r="I325" s="533"/>
      <c r="J325" s="486"/>
      <c r="K325" s="486"/>
      <c r="L325" s="492"/>
    </row>
    <row r="326" spans="1:12" ht="15">
      <c r="A326" s="611"/>
      <c r="B326" s="485"/>
      <c r="C326" s="486"/>
      <c r="D326" s="491"/>
      <c r="E326" s="486"/>
      <c r="F326" s="486"/>
      <c r="G326" s="532"/>
      <c r="H326" s="533"/>
      <c r="I326" s="533"/>
      <c r="J326" s="486"/>
      <c r="K326" s="486"/>
      <c r="L326" s="492"/>
    </row>
    <row r="327" spans="1:12" ht="15">
      <c r="A327" s="611"/>
      <c r="B327" s="485"/>
      <c r="C327" s="486"/>
      <c r="D327" s="491"/>
      <c r="E327" s="486"/>
      <c r="F327" s="486"/>
      <c r="G327" s="532"/>
      <c r="H327" s="533"/>
      <c r="I327" s="533"/>
      <c r="J327" s="486"/>
      <c r="K327" s="486"/>
      <c r="L327" s="492"/>
    </row>
    <row r="328" spans="1:12" ht="15">
      <c r="A328" s="611"/>
      <c r="B328" s="485"/>
      <c r="C328" s="486"/>
      <c r="D328" s="491"/>
      <c r="E328" s="486"/>
      <c r="F328" s="486"/>
      <c r="G328" s="532"/>
      <c r="H328" s="533"/>
      <c r="I328" s="533"/>
      <c r="J328" s="486"/>
      <c r="K328" s="486"/>
      <c r="L328" s="492"/>
    </row>
    <row r="329" spans="1:12" ht="15">
      <c r="A329" s="611"/>
      <c r="B329" s="485"/>
      <c r="C329" s="486"/>
      <c r="D329" s="491"/>
      <c r="E329" s="486"/>
      <c r="F329" s="486"/>
      <c r="G329" s="532"/>
      <c r="H329" s="533"/>
      <c r="I329" s="533"/>
      <c r="J329" s="486"/>
      <c r="K329" s="486"/>
      <c r="L329" s="492"/>
    </row>
    <row r="330" spans="1:12" ht="15">
      <c r="A330" s="611"/>
      <c r="B330" s="485"/>
      <c r="C330" s="486"/>
      <c r="D330" s="491"/>
      <c r="E330" s="486"/>
      <c r="F330" s="486"/>
      <c r="G330" s="532"/>
      <c r="H330" s="533"/>
      <c r="I330" s="533"/>
      <c r="J330" s="486"/>
      <c r="K330" s="486"/>
      <c r="L330" s="492"/>
    </row>
    <row r="331" spans="1:12" ht="15">
      <c r="A331" s="611"/>
      <c r="B331" s="485"/>
      <c r="C331" s="486"/>
      <c r="D331" s="491"/>
      <c r="E331" s="486"/>
      <c r="F331" s="486"/>
      <c r="G331" s="532"/>
      <c r="H331" s="533"/>
      <c r="I331" s="533"/>
      <c r="J331" s="486"/>
      <c r="K331" s="486"/>
      <c r="L331" s="492"/>
    </row>
    <row r="332" spans="1:12" ht="15">
      <c r="A332" s="611"/>
      <c r="B332" s="485"/>
      <c r="C332" s="486"/>
      <c r="D332" s="491"/>
      <c r="E332" s="486"/>
      <c r="F332" s="486"/>
      <c r="G332" s="532"/>
      <c r="H332" s="533"/>
      <c r="I332" s="533"/>
      <c r="J332" s="486"/>
      <c r="K332" s="486"/>
      <c r="L332" s="492"/>
    </row>
    <row r="333" spans="1:12" ht="15">
      <c r="A333" s="611"/>
      <c r="B333" s="485"/>
      <c r="C333" s="486"/>
      <c r="D333" s="491"/>
      <c r="E333" s="486"/>
      <c r="F333" s="486"/>
      <c r="G333" s="532"/>
      <c r="H333" s="533"/>
      <c r="I333" s="533"/>
      <c r="J333" s="486"/>
      <c r="K333" s="486"/>
      <c r="L333" s="492"/>
    </row>
    <row r="334" spans="1:12" ht="15">
      <c r="A334" s="611"/>
      <c r="B334" s="485"/>
      <c r="C334" s="486"/>
      <c r="D334" s="491"/>
      <c r="E334" s="486"/>
      <c r="F334" s="486"/>
      <c r="G334" s="532"/>
      <c r="H334" s="533"/>
      <c r="I334" s="533"/>
      <c r="J334" s="486"/>
      <c r="K334" s="486"/>
      <c r="L334" s="492"/>
    </row>
    <row r="335" spans="1:12" ht="15">
      <c r="A335" s="611"/>
      <c r="B335" s="485"/>
      <c r="C335" s="486"/>
      <c r="D335" s="491"/>
      <c r="E335" s="486"/>
      <c r="F335" s="486"/>
      <c r="G335" s="532"/>
      <c r="H335" s="533"/>
      <c r="I335" s="533"/>
      <c r="J335" s="486"/>
      <c r="K335" s="486"/>
      <c r="L335" s="492"/>
    </row>
    <row r="336" spans="1:12" ht="15">
      <c r="A336" s="611"/>
      <c r="B336" s="485"/>
      <c r="C336" s="486"/>
      <c r="D336" s="491"/>
      <c r="E336" s="486"/>
      <c r="F336" s="486"/>
      <c r="G336" s="532"/>
      <c r="H336" s="533"/>
      <c r="I336" s="533"/>
      <c r="J336" s="486"/>
      <c r="K336" s="486"/>
      <c r="L336" s="492"/>
    </row>
    <row r="337" spans="1:12" ht="15">
      <c r="A337" s="611"/>
      <c r="B337" s="485"/>
      <c r="C337" s="486"/>
      <c r="D337" s="491"/>
      <c r="E337" s="486"/>
      <c r="F337" s="486"/>
      <c r="G337" s="532"/>
      <c r="H337" s="533"/>
      <c r="I337" s="533"/>
      <c r="J337" s="486"/>
      <c r="K337" s="486"/>
      <c r="L337" s="492"/>
    </row>
    <row r="338" spans="1:12" ht="15">
      <c r="A338" s="611"/>
      <c r="B338" s="485"/>
      <c r="C338" s="486"/>
      <c r="D338" s="491"/>
      <c r="E338" s="486"/>
      <c r="F338" s="486"/>
      <c r="G338" s="532"/>
      <c r="H338" s="533"/>
      <c r="I338" s="533"/>
      <c r="J338" s="486"/>
      <c r="K338" s="486"/>
      <c r="L338" s="492"/>
    </row>
    <row r="339" spans="1:12" ht="15">
      <c r="A339" s="611"/>
      <c r="B339" s="485"/>
      <c r="C339" s="486"/>
      <c r="D339" s="491"/>
      <c r="E339" s="486"/>
      <c r="F339" s="486"/>
      <c r="G339" s="532"/>
      <c r="H339" s="533"/>
      <c r="I339" s="533"/>
      <c r="J339" s="486"/>
      <c r="K339" s="486"/>
      <c r="L339" s="492"/>
    </row>
    <row r="340" spans="1:12" ht="15">
      <c r="A340" s="611"/>
      <c r="B340" s="485"/>
      <c r="C340" s="486"/>
      <c r="D340" s="491"/>
      <c r="E340" s="486"/>
      <c r="F340" s="486"/>
      <c r="G340" s="532"/>
      <c r="H340" s="533"/>
      <c r="I340" s="533"/>
      <c r="J340" s="486"/>
      <c r="K340" s="486"/>
      <c r="L340" s="492"/>
    </row>
    <row r="341" spans="1:12" ht="15">
      <c r="A341" s="611"/>
      <c r="B341" s="485"/>
      <c r="C341" s="486"/>
      <c r="D341" s="491"/>
      <c r="E341" s="486"/>
      <c r="F341" s="486"/>
      <c r="G341" s="532"/>
      <c r="H341" s="533"/>
      <c r="I341" s="533"/>
      <c r="J341" s="486"/>
      <c r="K341" s="486"/>
      <c r="L341" s="492"/>
    </row>
    <row r="342" spans="1:12" ht="15">
      <c r="A342" s="611"/>
      <c r="B342" s="485"/>
      <c r="C342" s="486"/>
      <c r="D342" s="491"/>
      <c r="E342" s="486"/>
      <c r="F342" s="486"/>
      <c r="G342" s="532"/>
      <c r="H342" s="533"/>
      <c r="I342" s="533"/>
      <c r="J342" s="486"/>
      <c r="K342" s="486"/>
      <c r="L342" s="492"/>
    </row>
    <row r="343" spans="1:12" ht="15">
      <c r="A343" s="611"/>
      <c r="B343" s="485"/>
      <c r="C343" s="486"/>
      <c r="D343" s="491"/>
      <c r="E343" s="486"/>
      <c r="F343" s="486"/>
      <c r="G343" s="532"/>
      <c r="H343" s="533"/>
      <c r="I343" s="533"/>
      <c r="J343" s="486"/>
      <c r="K343" s="486"/>
      <c r="L343" s="492"/>
    </row>
    <row r="344" spans="1:12" ht="15">
      <c r="A344" s="611"/>
      <c r="B344" s="485"/>
      <c r="C344" s="486"/>
      <c r="D344" s="491"/>
      <c r="E344" s="486"/>
      <c r="F344" s="486"/>
      <c r="G344" s="532"/>
      <c r="H344" s="533"/>
      <c r="I344" s="533"/>
      <c r="J344" s="486"/>
      <c r="K344" s="486"/>
      <c r="L344" s="492"/>
    </row>
    <row r="345" spans="1:12" ht="15">
      <c r="A345" s="611"/>
      <c r="B345" s="485"/>
      <c r="C345" s="486"/>
      <c r="D345" s="491"/>
      <c r="E345" s="486"/>
      <c r="F345" s="486"/>
      <c r="G345" s="532"/>
      <c r="H345" s="533"/>
      <c r="I345" s="533"/>
      <c r="J345" s="486"/>
      <c r="K345" s="486"/>
      <c r="L345" s="492"/>
    </row>
    <row r="346" spans="1:12" ht="15">
      <c r="A346" s="611"/>
      <c r="B346" s="485"/>
      <c r="C346" s="486"/>
      <c r="D346" s="491"/>
      <c r="E346" s="486"/>
      <c r="F346" s="486"/>
      <c r="G346" s="532"/>
      <c r="H346" s="533"/>
      <c r="I346" s="533"/>
      <c r="J346" s="486"/>
      <c r="K346" s="486"/>
      <c r="L346" s="492"/>
    </row>
    <row r="347" spans="1:12" ht="15">
      <c r="A347" s="611"/>
      <c r="B347" s="485"/>
      <c r="C347" s="486"/>
      <c r="D347" s="493"/>
      <c r="E347" s="486"/>
      <c r="F347" s="486"/>
      <c r="G347" s="532"/>
      <c r="H347" s="533"/>
      <c r="I347" s="533"/>
      <c r="J347" s="486"/>
      <c r="K347" s="486"/>
      <c r="L347" s="492"/>
    </row>
    <row r="348" spans="1:12" ht="15">
      <c r="A348" s="611"/>
      <c r="B348" s="485"/>
      <c r="C348" s="486"/>
      <c r="D348" s="493"/>
      <c r="E348" s="486"/>
      <c r="F348" s="486"/>
      <c r="G348" s="532"/>
      <c r="H348" s="533"/>
      <c r="I348" s="533"/>
      <c r="J348" s="486"/>
      <c r="K348" s="486"/>
      <c r="L348" s="492"/>
    </row>
    <row r="349" spans="1:12" ht="15">
      <c r="A349" s="611"/>
      <c r="B349" s="485"/>
      <c r="C349" s="486"/>
      <c r="D349" s="491"/>
      <c r="E349" s="486"/>
      <c r="F349" s="486"/>
      <c r="G349" s="532"/>
      <c r="H349" s="533"/>
      <c r="I349" s="533"/>
      <c r="J349" s="486"/>
      <c r="K349" s="486"/>
      <c r="L349" s="492"/>
    </row>
    <row r="350" spans="1:12" ht="15">
      <c r="A350" s="611"/>
      <c r="B350" s="485"/>
      <c r="C350" s="486"/>
      <c r="D350" s="491"/>
      <c r="E350" s="486"/>
      <c r="F350" s="486"/>
      <c r="G350" s="532"/>
      <c r="H350" s="533"/>
      <c r="I350" s="533"/>
      <c r="J350" s="486"/>
      <c r="K350" s="486"/>
      <c r="L350" s="492"/>
    </row>
    <row r="351" spans="1:12" ht="15">
      <c r="A351" s="611"/>
      <c r="B351" s="485"/>
      <c r="C351" s="486"/>
      <c r="D351" s="491"/>
      <c r="E351" s="486"/>
      <c r="F351" s="486"/>
      <c r="G351" s="532"/>
      <c r="H351" s="533"/>
      <c r="I351" s="533"/>
      <c r="J351" s="486"/>
      <c r="K351" s="486"/>
      <c r="L351" s="492"/>
    </row>
    <row r="352" spans="1:12" ht="15">
      <c r="A352" s="611"/>
      <c r="B352" s="485"/>
      <c r="C352" s="486"/>
      <c r="D352" s="491"/>
      <c r="E352" s="486"/>
      <c r="F352" s="486"/>
      <c r="G352" s="532"/>
      <c r="H352" s="533"/>
      <c r="I352" s="533"/>
      <c r="J352" s="486"/>
      <c r="K352" s="486"/>
      <c r="L352" s="492"/>
    </row>
    <row r="353" spans="1:12" ht="15">
      <c r="A353" s="611"/>
      <c r="B353" s="485"/>
      <c r="C353" s="486"/>
      <c r="D353" s="491"/>
      <c r="E353" s="486"/>
      <c r="F353" s="486"/>
      <c r="G353" s="532"/>
      <c r="H353" s="533"/>
      <c r="I353" s="533"/>
      <c r="J353" s="486"/>
      <c r="K353" s="486"/>
      <c r="L353" s="492"/>
    </row>
    <row r="354" spans="1:12" ht="15">
      <c r="A354" s="611"/>
      <c r="B354" s="485"/>
      <c r="C354" s="486"/>
      <c r="D354" s="491"/>
      <c r="E354" s="486"/>
      <c r="F354" s="486"/>
      <c r="G354" s="532"/>
      <c r="H354" s="533"/>
      <c r="I354" s="533"/>
      <c r="J354" s="486"/>
      <c r="K354" s="486"/>
      <c r="L354" s="492"/>
    </row>
    <row r="355" spans="1:12" ht="15">
      <c r="A355" s="611"/>
      <c r="B355" s="485"/>
      <c r="C355" s="486"/>
      <c r="D355" s="491"/>
      <c r="E355" s="486"/>
      <c r="F355" s="486"/>
      <c r="G355" s="532"/>
      <c r="H355" s="533"/>
      <c r="I355" s="533"/>
      <c r="J355" s="486"/>
      <c r="K355" s="486"/>
      <c r="L355" s="492"/>
    </row>
    <row r="356" spans="1:12" ht="15">
      <c r="A356" s="611"/>
      <c r="B356" s="485"/>
      <c r="C356" s="486"/>
      <c r="D356" s="493"/>
      <c r="E356" s="486"/>
      <c r="F356" s="486"/>
      <c r="G356" s="532"/>
      <c r="H356" s="533"/>
      <c r="I356" s="533"/>
      <c r="J356" s="486"/>
      <c r="K356" s="486"/>
      <c r="L356" s="492"/>
    </row>
    <row r="357" spans="1:12" ht="15">
      <c r="A357" s="611"/>
      <c r="B357" s="485"/>
      <c r="C357" s="486"/>
      <c r="D357" s="491"/>
      <c r="E357" s="486"/>
      <c r="F357" s="486"/>
      <c r="G357" s="532"/>
      <c r="H357" s="533"/>
      <c r="I357" s="533"/>
      <c r="J357" s="486"/>
      <c r="K357" s="486"/>
      <c r="L357" s="492"/>
    </row>
    <row r="358" spans="1:12" ht="15">
      <c r="A358" s="611"/>
      <c r="B358" s="485"/>
      <c r="C358" s="486"/>
      <c r="D358" s="491"/>
      <c r="E358" s="486"/>
      <c r="F358" s="486"/>
      <c r="G358" s="532"/>
      <c r="H358" s="533"/>
      <c r="I358" s="533"/>
      <c r="J358" s="486"/>
      <c r="K358" s="486"/>
      <c r="L358" s="492"/>
    </row>
    <row r="359" spans="1:12" ht="15">
      <c r="A359" s="611"/>
      <c r="B359" s="485"/>
      <c r="C359" s="486"/>
      <c r="D359" s="491"/>
      <c r="E359" s="486"/>
      <c r="F359" s="486"/>
      <c r="G359" s="532"/>
      <c r="H359" s="533"/>
      <c r="I359" s="533"/>
      <c r="J359" s="486"/>
      <c r="K359" s="486"/>
      <c r="L359" s="492"/>
    </row>
    <row r="360" spans="1:12" ht="15">
      <c r="A360" s="611"/>
      <c r="B360" s="485"/>
      <c r="C360" s="486"/>
      <c r="D360" s="491"/>
      <c r="E360" s="486"/>
      <c r="F360" s="486"/>
      <c r="G360" s="532"/>
      <c r="H360" s="533"/>
      <c r="I360" s="533"/>
      <c r="J360" s="486"/>
      <c r="K360" s="486"/>
      <c r="L360" s="492"/>
    </row>
    <row r="361" spans="1:12" ht="15">
      <c r="A361" s="611"/>
      <c r="B361" s="485"/>
      <c r="C361" s="486"/>
      <c r="D361" s="491"/>
      <c r="E361" s="486"/>
      <c r="F361" s="486"/>
      <c r="G361" s="532"/>
      <c r="H361" s="533"/>
      <c r="I361" s="533"/>
      <c r="J361" s="486"/>
      <c r="K361" s="486"/>
      <c r="L361" s="492"/>
    </row>
    <row r="362" spans="1:12" ht="15">
      <c r="A362" s="611"/>
      <c r="B362" s="485"/>
      <c r="C362" s="486"/>
      <c r="D362" s="491"/>
      <c r="E362" s="486"/>
      <c r="F362" s="486"/>
      <c r="G362" s="532"/>
      <c r="H362" s="533"/>
      <c r="I362" s="533"/>
      <c r="J362" s="486"/>
      <c r="K362" s="486"/>
      <c r="L362" s="492"/>
    </row>
    <row r="363" spans="1:12" ht="15">
      <c r="A363" s="611"/>
      <c r="B363" s="485"/>
      <c r="C363" s="486"/>
      <c r="D363" s="493"/>
      <c r="E363" s="486"/>
      <c r="F363" s="486"/>
      <c r="G363" s="532"/>
      <c r="H363" s="533"/>
      <c r="I363" s="533"/>
      <c r="J363" s="486"/>
      <c r="K363" s="486"/>
      <c r="L363" s="492"/>
    </row>
    <row r="364" spans="1:12" ht="15">
      <c r="A364" s="611"/>
      <c r="B364" s="485"/>
      <c r="C364" s="486"/>
      <c r="D364" s="491"/>
      <c r="E364" s="486"/>
      <c r="F364" s="486"/>
      <c r="G364" s="532"/>
      <c r="H364" s="533"/>
      <c r="I364" s="533"/>
      <c r="J364" s="486"/>
      <c r="K364" s="486"/>
      <c r="L364" s="492"/>
    </row>
    <row r="365" spans="1:12" ht="15">
      <c r="A365" s="611"/>
      <c r="B365" s="485"/>
      <c r="C365" s="486"/>
      <c r="D365" s="491"/>
      <c r="E365" s="486"/>
      <c r="F365" s="486"/>
      <c r="G365" s="532"/>
      <c r="H365" s="533"/>
      <c r="I365" s="533"/>
      <c r="J365" s="486"/>
      <c r="K365" s="486"/>
      <c r="L365" s="492"/>
    </row>
    <row r="366" spans="1:12" ht="15">
      <c r="A366" s="611"/>
      <c r="B366" s="485"/>
      <c r="C366" s="486"/>
      <c r="D366" s="491"/>
      <c r="E366" s="486"/>
      <c r="F366" s="486"/>
      <c r="G366" s="532"/>
      <c r="H366" s="533"/>
      <c r="I366" s="533"/>
      <c r="J366" s="486"/>
      <c r="K366" s="486"/>
      <c r="L366" s="492"/>
    </row>
    <row r="367" spans="1:12" ht="15">
      <c r="A367" s="611"/>
      <c r="B367" s="485"/>
      <c r="C367" s="486"/>
      <c r="D367" s="491"/>
      <c r="E367" s="486"/>
      <c r="F367" s="486"/>
      <c r="G367" s="532"/>
      <c r="H367" s="533"/>
      <c r="I367" s="533"/>
      <c r="J367" s="486"/>
      <c r="K367" s="486"/>
      <c r="L367" s="492"/>
    </row>
    <row r="368" spans="1:12" ht="15">
      <c r="A368" s="611"/>
      <c r="B368" s="485"/>
      <c r="C368" s="486"/>
      <c r="D368" s="491"/>
      <c r="E368" s="486"/>
      <c r="F368" s="486"/>
      <c r="G368" s="532"/>
      <c r="H368" s="533"/>
      <c r="I368" s="533"/>
      <c r="J368" s="486"/>
      <c r="K368" s="486"/>
      <c r="L368" s="492"/>
    </row>
    <row r="369" spans="1:12" ht="15">
      <c r="A369" s="611"/>
      <c r="B369" s="485"/>
      <c r="C369" s="486"/>
      <c r="D369" s="491"/>
      <c r="E369" s="486"/>
      <c r="F369" s="486"/>
      <c r="G369" s="532"/>
      <c r="H369" s="533"/>
      <c r="I369" s="533"/>
      <c r="J369" s="486"/>
      <c r="K369" s="486"/>
      <c r="L369" s="492"/>
    </row>
    <row r="370" spans="1:12" ht="15">
      <c r="A370" s="611"/>
      <c r="B370" s="485"/>
      <c r="C370" s="486"/>
      <c r="D370" s="491"/>
      <c r="E370" s="486"/>
      <c r="F370" s="486"/>
      <c r="G370" s="532"/>
      <c r="H370" s="533"/>
      <c r="I370" s="533"/>
      <c r="J370" s="486"/>
      <c r="K370" s="486"/>
      <c r="L370" s="492"/>
    </row>
    <row r="371" spans="1:12" ht="15">
      <c r="A371" s="611"/>
      <c r="B371" s="485"/>
      <c r="C371" s="486"/>
      <c r="D371" s="491"/>
      <c r="E371" s="486"/>
      <c r="F371" s="486"/>
      <c r="G371" s="532"/>
      <c r="H371" s="533"/>
      <c r="I371" s="533"/>
      <c r="J371" s="486"/>
      <c r="K371" s="486"/>
      <c r="L371" s="492"/>
    </row>
    <row r="372" spans="1:12" ht="15">
      <c r="A372" s="611"/>
      <c r="B372" s="485"/>
      <c r="C372" s="486"/>
      <c r="D372" s="491"/>
      <c r="E372" s="486"/>
      <c r="F372" s="486"/>
      <c r="G372" s="532"/>
      <c r="H372" s="533"/>
      <c r="I372" s="533"/>
      <c r="J372" s="486"/>
      <c r="K372" s="486"/>
      <c r="L372" s="492"/>
    </row>
    <row r="373" spans="1:12" ht="15">
      <c r="A373" s="611"/>
      <c r="B373" s="485"/>
      <c r="C373" s="486"/>
      <c r="D373" s="491"/>
      <c r="E373" s="486"/>
      <c r="F373" s="486"/>
      <c r="G373" s="532"/>
      <c r="H373" s="533"/>
      <c r="I373" s="533"/>
      <c r="J373" s="486"/>
      <c r="K373" s="486"/>
      <c r="L373" s="492"/>
    </row>
    <row r="374" spans="1:12" ht="15">
      <c r="A374" s="611"/>
      <c r="B374" s="485"/>
      <c r="C374" s="486"/>
      <c r="D374" s="491"/>
      <c r="E374" s="486"/>
      <c r="F374" s="486"/>
      <c r="G374" s="532"/>
      <c r="H374" s="533"/>
      <c r="I374" s="533"/>
      <c r="J374" s="486"/>
      <c r="K374" s="486"/>
      <c r="L374" s="492"/>
    </row>
    <row r="375" spans="1:12" ht="15">
      <c r="A375" s="611"/>
      <c r="B375" s="485"/>
      <c r="C375" s="486"/>
      <c r="D375" s="491"/>
      <c r="E375" s="486"/>
      <c r="F375" s="486"/>
      <c r="G375" s="532"/>
      <c r="H375" s="533"/>
      <c r="I375" s="533"/>
      <c r="J375" s="486"/>
      <c r="K375" s="486"/>
      <c r="L375" s="492"/>
    </row>
    <row r="376" spans="1:12" ht="15">
      <c r="A376" s="611"/>
      <c r="B376" s="485"/>
      <c r="C376" s="486"/>
      <c r="D376" s="491"/>
      <c r="E376" s="486"/>
      <c r="F376" s="486"/>
      <c r="G376" s="532"/>
      <c r="H376" s="533"/>
      <c r="I376" s="533"/>
      <c r="J376" s="486"/>
      <c r="K376" s="486"/>
      <c r="L376" s="492"/>
    </row>
    <row r="377" spans="1:12" ht="15">
      <c r="A377" s="611"/>
      <c r="B377" s="485"/>
      <c r="C377" s="486"/>
      <c r="D377" s="491"/>
      <c r="E377" s="486"/>
      <c r="F377" s="486"/>
      <c r="G377" s="532"/>
      <c r="H377" s="533"/>
      <c r="I377" s="533"/>
      <c r="J377" s="486"/>
      <c r="K377" s="486"/>
      <c r="L377" s="492"/>
    </row>
    <row r="378" spans="1:12" ht="15">
      <c r="A378" s="611"/>
      <c r="B378" s="485"/>
      <c r="C378" s="486"/>
      <c r="D378" s="491"/>
      <c r="E378" s="486"/>
      <c r="F378" s="486"/>
      <c r="G378" s="532"/>
      <c r="H378" s="533"/>
      <c r="I378" s="533"/>
      <c r="J378" s="486"/>
      <c r="K378" s="486"/>
      <c r="L378" s="492"/>
    </row>
    <row r="379" spans="1:12" ht="15">
      <c r="A379" s="611"/>
      <c r="B379" s="485"/>
      <c r="C379" s="486"/>
      <c r="D379" s="491"/>
      <c r="E379" s="486"/>
      <c r="F379" s="486"/>
      <c r="G379" s="532"/>
      <c r="H379" s="533"/>
      <c r="I379" s="533"/>
      <c r="J379" s="486"/>
      <c r="K379" s="486"/>
      <c r="L379" s="492"/>
    </row>
    <row r="380" spans="1:12" ht="15">
      <c r="A380" s="612"/>
      <c r="B380" s="494"/>
      <c r="C380" s="486"/>
      <c r="D380" s="486"/>
      <c r="E380" s="486"/>
      <c r="F380" s="486"/>
      <c r="G380" s="486"/>
      <c r="H380" s="486"/>
      <c r="I380" s="495"/>
      <c r="J380" s="486"/>
      <c r="K380" s="486"/>
      <c r="L380" s="496"/>
    </row>
    <row r="381" spans="1:12" ht="15">
      <c r="A381" s="613"/>
      <c r="B381" s="518"/>
      <c r="C381" s="519"/>
      <c r="D381" s="519"/>
      <c r="E381" s="519"/>
      <c r="F381" s="519"/>
      <c r="G381" s="519"/>
      <c r="H381" s="519"/>
      <c r="I381" s="519"/>
      <c r="J381" s="519"/>
      <c r="K381" s="520"/>
      <c r="L381" s="521"/>
    </row>
    <row r="382" spans="1:12" ht="15">
      <c r="A382" s="614"/>
      <c r="B382" s="518"/>
      <c r="C382" s="519"/>
      <c r="D382" s="519"/>
      <c r="E382" s="519"/>
      <c r="F382" s="519"/>
      <c r="G382" s="519"/>
      <c r="H382" s="519"/>
      <c r="I382" s="519"/>
      <c r="J382" s="519"/>
      <c r="K382" s="520"/>
      <c r="L382" s="521"/>
    </row>
    <row r="383" spans="1:12" ht="15">
      <c r="A383" s="614"/>
      <c r="B383" s="518"/>
      <c r="C383" s="519"/>
      <c r="D383" s="519"/>
      <c r="E383" s="519"/>
      <c r="F383" s="519"/>
      <c r="G383" s="519"/>
      <c r="H383" s="519"/>
      <c r="I383" s="519"/>
      <c r="J383" s="519"/>
      <c r="K383" s="520"/>
      <c r="L383" s="521"/>
    </row>
    <row r="384" spans="1:12" ht="15">
      <c r="A384" s="614"/>
      <c r="B384" s="518"/>
      <c r="C384" s="519"/>
      <c r="D384" s="519"/>
      <c r="E384" s="519"/>
      <c r="F384" s="519"/>
      <c r="G384" s="519"/>
      <c r="H384" s="519"/>
      <c r="I384" s="519"/>
      <c r="J384" s="519"/>
      <c r="K384" s="520"/>
      <c r="L384" s="521"/>
    </row>
    <row r="385" spans="1:12" ht="15">
      <c r="A385" s="614"/>
      <c r="B385" s="518"/>
      <c r="C385" s="519"/>
      <c r="D385" s="519"/>
      <c r="E385" s="519"/>
      <c r="F385" s="519"/>
      <c r="G385" s="519"/>
      <c r="H385" s="519"/>
      <c r="I385" s="519"/>
      <c r="J385" s="519"/>
      <c r="K385" s="520"/>
      <c r="L385" s="521"/>
    </row>
    <row r="386" ht="15">
      <c r="A386" s="595"/>
    </row>
    <row r="387" ht="15">
      <c r="A387" s="596"/>
    </row>
    <row r="388" ht="15">
      <c r="A388" s="596"/>
    </row>
    <row r="389" ht="15">
      <c r="A389" s="596"/>
    </row>
    <row r="390" ht="15">
      <c r="A390" s="596"/>
    </row>
    <row r="391" ht="15">
      <c r="A391" s="596"/>
    </row>
    <row r="392" ht="15">
      <c r="A392" s="596"/>
    </row>
    <row r="393" ht="15">
      <c r="A393" s="596"/>
    </row>
    <row r="394" ht="15">
      <c r="A394" s="596"/>
    </row>
    <row r="395" ht="15">
      <c r="A395" s="596"/>
    </row>
    <row r="396" ht="15">
      <c r="A396" s="596"/>
    </row>
    <row r="397" ht="15">
      <c r="A397" s="596"/>
    </row>
    <row r="398" ht="15">
      <c r="A398" s="596"/>
    </row>
    <row r="399" ht="15">
      <c r="A399" s="596"/>
    </row>
    <row r="400" ht="15">
      <c r="A400" s="596"/>
    </row>
    <row r="401" ht="15">
      <c r="A401" s="596"/>
    </row>
    <row r="402" ht="15">
      <c r="A402" s="596"/>
    </row>
    <row r="403" ht="15">
      <c r="A403" s="596"/>
    </row>
    <row r="404" ht="15">
      <c r="A404" s="596"/>
    </row>
    <row r="405" ht="15">
      <c r="A405" s="596"/>
    </row>
    <row r="406" ht="15">
      <c r="A406" s="596"/>
    </row>
    <row r="407" ht="15">
      <c r="A407" s="596"/>
    </row>
    <row r="408" ht="15">
      <c r="A408" s="596"/>
    </row>
    <row r="409" ht="15">
      <c r="A409" s="596"/>
    </row>
    <row r="410" ht="15">
      <c r="A410" s="596"/>
    </row>
    <row r="411" ht="15">
      <c r="A411" s="596"/>
    </row>
    <row r="412" ht="15">
      <c r="A412" s="596"/>
    </row>
    <row r="413" ht="15">
      <c r="A413" s="596"/>
    </row>
    <row r="414" ht="15">
      <c r="A414" s="596"/>
    </row>
    <row r="415" ht="15">
      <c r="A415" s="596"/>
    </row>
    <row r="416" ht="15">
      <c r="A416" s="596"/>
    </row>
    <row r="417" ht="15">
      <c r="A417" s="596"/>
    </row>
    <row r="418" ht="15">
      <c r="A418" s="596"/>
    </row>
    <row r="419" ht="15">
      <c r="A419" s="596"/>
    </row>
    <row r="420" ht="15">
      <c r="A420" s="596"/>
    </row>
    <row r="421" ht="15">
      <c r="A421" s="596"/>
    </row>
    <row r="422" ht="15">
      <c r="A422" s="596"/>
    </row>
    <row r="423" ht="15">
      <c r="A423" s="596"/>
    </row>
    <row r="424" ht="15">
      <c r="A424" s="596"/>
    </row>
    <row r="425" ht="15">
      <c r="A425" s="596"/>
    </row>
    <row r="426" ht="15">
      <c r="A426" s="596"/>
    </row>
    <row r="427" ht="15">
      <c r="A427" s="596"/>
    </row>
    <row r="428" ht="15">
      <c r="A428" s="596"/>
    </row>
    <row r="429" ht="15">
      <c r="A429" s="596"/>
    </row>
    <row r="430" ht="15">
      <c r="A430" s="596"/>
    </row>
    <row r="431" ht="15">
      <c r="A431" s="596"/>
    </row>
    <row r="432" ht="15">
      <c r="A432" s="596"/>
    </row>
    <row r="433" ht="15">
      <c r="A433" s="596"/>
    </row>
    <row r="434" ht="15">
      <c r="A434" s="596"/>
    </row>
    <row r="435" ht="15">
      <c r="A435" s="596"/>
    </row>
    <row r="436" ht="15">
      <c r="A436" s="596"/>
    </row>
    <row r="437" ht="15">
      <c r="A437" s="596"/>
    </row>
    <row r="438" ht="15">
      <c r="A438" s="596"/>
    </row>
    <row r="439" ht="15">
      <c r="A439" s="596"/>
    </row>
    <row r="440" ht="15">
      <c r="A440" s="596"/>
    </row>
    <row r="441" ht="15">
      <c r="A441" s="596"/>
    </row>
    <row r="442" ht="15">
      <c r="A442" s="596"/>
    </row>
    <row r="443" ht="15">
      <c r="A443" s="596"/>
    </row>
    <row r="444" ht="15">
      <c r="A444" s="596"/>
    </row>
    <row r="445" ht="15">
      <c r="A445" s="596"/>
    </row>
    <row r="446" ht="15">
      <c r="A446" s="596"/>
    </row>
    <row r="447" ht="15">
      <c r="A447" s="614"/>
    </row>
    <row r="448" ht="15">
      <c r="A448" s="596"/>
    </row>
    <row r="449" ht="15">
      <c r="A449" s="595"/>
    </row>
    <row r="450" ht="15">
      <c r="A450" s="596"/>
    </row>
    <row r="451" ht="15">
      <c r="A451" s="596"/>
    </row>
    <row r="452" ht="15">
      <c r="A452" s="596"/>
    </row>
    <row r="453" ht="15">
      <c r="A453" s="596"/>
    </row>
    <row r="454" ht="15">
      <c r="A454" s="596"/>
    </row>
    <row r="455" ht="15">
      <c r="A455" s="597"/>
    </row>
    <row r="456" ht="15">
      <c r="A456" s="595"/>
    </row>
    <row r="457" ht="15">
      <c r="A457" s="596"/>
    </row>
    <row r="458" ht="15">
      <c r="A458" s="596"/>
    </row>
    <row r="459" ht="15">
      <c r="A459" s="596"/>
    </row>
    <row r="460" ht="15">
      <c r="A460" s="596"/>
    </row>
    <row r="461" ht="15">
      <c r="A461" s="596"/>
    </row>
    <row r="462" ht="15.75" thickBot="1">
      <c r="A462" s="597"/>
    </row>
    <row r="463" spans="1:12" ht="15.75" thickBot="1">
      <c r="A463" s="497"/>
      <c r="B463" s="498"/>
      <c r="C463" s="499"/>
      <c r="D463" s="499"/>
      <c r="E463" s="499"/>
      <c r="F463" s="499"/>
      <c r="G463" s="523"/>
      <c r="H463" s="523"/>
      <c r="I463" s="500"/>
      <c r="J463" s="523"/>
      <c r="K463" s="523"/>
      <c r="L463" s="517"/>
    </row>
    <row r="464" spans="5:12" ht="15">
      <c r="E464" s="519"/>
      <c r="F464" s="519"/>
      <c r="G464" s="519"/>
      <c r="H464" s="519"/>
      <c r="I464" s="519"/>
      <c r="J464" s="519"/>
      <c r="K464" s="519"/>
      <c r="L464" s="519"/>
    </row>
    <row r="465" spans="3:12" ht="15">
      <c r="C465" s="519"/>
      <c r="D465" s="519"/>
      <c r="E465" s="519"/>
      <c r="F465" s="519"/>
      <c r="G465" s="519"/>
      <c r="H465" s="519"/>
      <c r="I465" s="519"/>
      <c r="J465" s="519"/>
      <c r="K465" s="519"/>
      <c r="L465" s="519"/>
    </row>
  </sheetData>
  <sheetProtection/>
  <mergeCells count="15">
    <mergeCell ref="J4:L4"/>
    <mergeCell ref="A7:A380"/>
    <mergeCell ref="A381:A385"/>
    <mergeCell ref="A386:A448"/>
    <mergeCell ref="A449:A455"/>
    <mergeCell ref="A456:A462"/>
    <mergeCell ref="A2:L2"/>
    <mergeCell ref="A3:A5"/>
    <mergeCell ref="B3:B5"/>
    <mergeCell ref="C3:C5"/>
    <mergeCell ref="D3:D5"/>
    <mergeCell ref="E3:E5"/>
    <mergeCell ref="F3:F5"/>
    <mergeCell ref="G3:L3"/>
    <mergeCell ref="G4:I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9.140625" style="18" customWidth="1"/>
    <col min="2" max="2" width="53.57421875" style="18" customWidth="1"/>
    <col min="3" max="3" width="14.421875" style="18" customWidth="1"/>
    <col min="4" max="4" width="16.421875" style="18" customWidth="1"/>
    <col min="5" max="16384" width="9.140625" style="18" customWidth="1"/>
  </cols>
  <sheetData>
    <row r="1" spans="1:4" s="502" customFormat="1" ht="15.75">
      <c r="A1" s="503" t="s">
        <v>812</v>
      </c>
      <c r="B1" s="504"/>
      <c r="C1" s="489"/>
      <c r="D1" s="489"/>
    </row>
    <row r="2" spans="1:4" s="502" customFormat="1" ht="51.75" customHeight="1">
      <c r="A2" s="615" t="s">
        <v>1096</v>
      </c>
      <c r="B2" s="616"/>
      <c r="C2" s="616"/>
      <c r="D2" s="616"/>
    </row>
    <row r="3" spans="1:4" ht="12.75">
      <c r="A3" s="468"/>
      <c r="B3" s="468"/>
      <c r="C3" s="468"/>
      <c r="D3" s="505" t="s">
        <v>1097</v>
      </c>
    </row>
    <row r="4" spans="1:5" ht="45" customHeight="1">
      <c r="A4" s="617" t="s">
        <v>123</v>
      </c>
      <c r="B4" s="617" t="s">
        <v>1098</v>
      </c>
      <c r="C4" s="506" t="s">
        <v>1099</v>
      </c>
      <c r="D4" s="506" t="s">
        <v>758</v>
      </c>
      <c r="E4" s="618" t="s">
        <v>1100</v>
      </c>
    </row>
    <row r="5" spans="1:5" ht="35.25" customHeight="1">
      <c r="A5" s="617"/>
      <c r="B5" s="617"/>
      <c r="C5" s="483"/>
      <c r="D5" s="483" t="s">
        <v>871</v>
      </c>
      <c r="E5" s="619"/>
    </row>
    <row r="6" spans="1:5" ht="20.25" customHeight="1">
      <c r="A6" s="483">
        <v>0</v>
      </c>
      <c r="B6" s="507">
        <v>1</v>
      </c>
      <c r="C6" s="507">
        <v>2</v>
      </c>
      <c r="D6" s="507">
        <v>3</v>
      </c>
      <c r="E6" s="507">
        <v>4</v>
      </c>
    </row>
    <row r="7" spans="1:5" ht="18" customHeight="1">
      <c r="A7" s="467"/>
      <c r="B7" s="508" t="s">
        <v>1101</v>
      </c>
      <c r="C7" s="509">
        <v>13796537.62</v>
      </c>
      <c r="D7" s="509">
        <v>13687004</v>
      </c>
      <c r="E7" s="510">
        <f>C7/D7*100</f>
        <v>100.80027462547683</v>
      </c>
    </row>
    <row r="8" spans="1:5" ht="18" customHeight="1">
      <c r="A8" s="467"/>
      <c r="B8" s="511" t="s">
        <v>1102</v>
      </c>
      <c r="C8" s="509">
        <v>1083421.57</v>
      </c>
      <c r="D8" s="509">
        <v>1217314</v>
      </c>
      <c r="E8" s="510">
        <f>C8/D8*100</f>
        <v>89.00099481317064</v>
      </c>
    </row>
    <row r="9" spans="1:5" ht="27.75" customHeight="1">
      <c r="A9" s="467"/>
      <c r="B9" s="511" t="s">
        <v>1103</v>
      </c>
      <c r="C9" s="509">
        <v>2431134.64</v>
      </c>
      <c r="D9" s="509">
        <v>3694682</v>
      </c>
      <c r="E9" s="510">
        <f>C9/D9*100</f>
        <v>65.80091710193192</v>
      </c>
    </row>
    <row r="10" spans="1:5" ht="18" customHeight="1">
      <c r="A10" s="467"/>
      <c r="B10" s="511" t="s">
        <v>1104</v>
      </c>
      <c r="C10" s="509">
        <v>3514556.21</v>
      </c>
      <c r="D10" s="509">
        <v>4911996</v>
      </c>
      <c r="E10" s="510">
        <f>C10/D10*100</f>
        <v>71.55046970722289</v>
      </c>
    </row>
    <row r="11" spans="1:5" ht="21" customHeight="1">
      <c r="A11" s="620" t="s">
        <v>232</v>
      </c>
      <c r="B11" s="620"/>
      <c r="C11" s="512">
        <v>17311093.83</v>
      </c>
      <c r="D11" s="512">
        <v>18599000</v>
      </c>
      <c r="E11" s="510">
        <f>C11/D11*100</f>
        <v>93.07540098930049</v>
      </c>
    </row>
  </sheetData>
  <sheetProtection/>
  <mergeCells count="5">
    <mergeCell ref="A2:D2"/>
    <mergeCell ref="A4:A5"/>
    <mergeCell ref="B4:B5"/>
    <mergeCell ref="E4:E5"/>
    <mergeCell ref="A11:B1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62.57421875" style="88" customWidth="1"/>
    <col min="2" max="2" width="15.8515625" style="88" customWidth="1"/>
    <col min="3" max="3" width="14.421875" style="88" customWidth="1"/>
    <col min="4" max="16384" width="9.140625" style="88" customWidth="1"/>
  </cols>
  <sheetData>
    <row r="1" spans="1:3" s="84" customFormat="1" ht="15">
      <c r="A1" s="282" t="s">
        <v>812</v>
      </c>
      <c r="B1" s="83"/>
      <c r="C1" s="83"/>
    </row>
    <row r="2" spans="1:2" s="84" customFormat="1" ht="15.75">
      <c r="A2" s="85" t="s">
        <v>710</v>
      </c>
      <c r="B2" s="85"/>
    </row>
    <row r="3" spans="1:2" ht="12.75">
      <c r="A3" s="86"/>
      <c r="B3" s="87" t="s">
        <v>122</v>
      </c>
    </row>
    <row r="4" spans="1:2" ht="30.75" customHeight="1">
      <c r="A4" s="89" t="s">
        <v>347</v>
      </c>
      <c r="B4" s="90" t="s">
        <v>124</v>
      </c>
    </row>
    <row r="5" spans="1:2" ht="18" customHeight="1">
      <c r="A5" s="283" t="s">
        <v>348</v>
      </c>
      <c r="B5" s="284">
        <v>37000</v>
      </c>
    </row>
    <row r="6" spans="1:2" ht="18" customHeight="1">
      <c r="A6" s="91" t="s">
        <v>351</v>
      </c>
      <c r="B6" s="92"/>
    </row>
    <row r="7" spans="1:2" ht="18" customHeight="1">
      <c r="A7" s="91" t="s">
        <v>352</v>
      </c>
      <c r="B7" s="92"/>
    </row>
    <row r="8" spans="1:2" ht="18" customHeight="1">
      <c r="A8" s="91" t="s">
        <v>353</v>
      </c>
      <c r="B8" s="92"/>
    </row>
    <row r="9" spans="1:2" ht="18" customHeight="1">
      <c r="A9" s="91" t="s">
        <v>354</v>
      </c>
      <c r="B9" s="92"/>
    </row>
    <row r="10" spans="1:2" ht="18" customHeight="1">
      <c r="A10" s="91" t="s">
        <v>355</v>
      </c>
      <c r="B10" s="92"/>
    </row>
    <row r="11" spans="1:2" ht="18" customHeight="1">
      <c r="A11" s="91" t="s">
        <v>356</v>
      </c>
      <c r="B11" s="92"/>
    </row>
    <row r="12" spans="1:2" ht="18" customHeight="1">
      <c r="A12" s="91" t="s">
        <v>357</v>
      </c>
      <c r="B12" s="92"/>
    </row>
    <row r="13" spans="1:2" ht="18" customHeight="1">
      <c r="A13" s="91" t="s">
        <v>358</v>
      </c>
      <c r="B13" s="92"/>
    </row>
    <row r="14" spans="1:2" ht="18" customHeight="1">
      <c r="A14" s="91" t="s">
        <v>359</v>
      </c>
      <c r="B14" s="92"/>
    </row>
    <row r="15" spans="1:2" ht="18" customHeight="1">
      <c r="A15" s="91" t="s">
        <v>125</v>
      </c>
      <c r="B15" s="92"/>
    </row>
    <row r="16" spans="1:2" ht="18" customHeight="1">
      <c r="A16" s="93" t="s">
        <v>362</v>
      </c>
      <c r="B16" s="92"/>
    </row>
    <row r="17" spans="1:2" ht="18" customHeight="1">
      <c r="A17" s="285" t="s">
        <v>360</v>
      </c>
      <c r="B17" s="285">
        <v>20000</v>
      </c>
    </row>
    <row r="18" spans="1:2" ht="18" customHeight="1">
      <c r="A18" s="93" t="s">
        <v>361</v>
      </c>
      <c r="B18" s="92">
        <v>3000</v>
      </c>
    </row>
    <row r="19" spans="1:2" ht="18" customHeight="1">
      <c r="A19" s="285" t="s">
        <v>725</v>
      </c>
      <c r="B19" s="285"/>
    </row>
    <row r="20" spans="1:2" ht="18" customHeight="1">
      <c r="A20" s="93" t="s">
        <v>298</v>
      </c>
      <c r="B20" s="92">
        <v>17000</v>
      </c>
    </row>
    <row r="21" spans="1:2" ht="18" customHeight="1">
      <c r="A21" s="285" t="s">
        <v>325</v>
      </c>
      <c r="B21" s="285">
        <v>4000</v>
      </c>
    </row>
    <row r="22" spans="1:2" ht="18" customHeight="1">
      <c r="A22" s="285" t="s">
        <v>326</v>
      </c>
      <c r="B22" s="285">
        <v>9000</v>
      </c>
    </row>
    <row r="23" spans="1:2" ht="18" customHeight="1">
      <c r="A23" s="285" t="s">
        <v>682</v>
      </c>
      <c r="B23" s="285">
        <v>4000</v>
      </c>
    </row>
    <row r="24" spans="1:2" ht="18" customHeight="1">
      <c r="A24" s="93" t="s">
        <v>126</v>
      </c>
      <c r="B24" s="92">
        <v>9000</v>
      </c>
    </row>
    <row r="25" spans="1:2" ht="18" customHeight="1">
      <c r="A25" s="93" t="s">
        <v>349</v>
      </c>
      <c r="B25" s="92">
        <v>5000</v>
      </c>
    </row>
    <row r="26" spans="1:2" ht="18" customHeight="1">
      <c r="A26" s="93" t="s">
        <v>264</v>
      </c>
      <c r="B26" s="92">
        <v>3000</v>
      </c>
    </row>
    <row r="27" spans="1:2" ht="18" customHeight="1">
      <c r="A27" s="93" t="s">
        <v>127</v>
      </c>
      <c r="B27" s="92">
        <v>1000</v>
      </c>
    </row>
    <row r="28" spans="1:2" ht="18" customHeight="1">
      <c r="A28" s="91" t="s">
        <v>128</v>
      </c>
      <c r="B28" s="92">
        <v>6000</v>
      </c>
    </row>
    <row r="29" spans="1:2" ht="18" customHeight="1">
      <c r="A29" s="283" t="s">
        <v>680</v>
      </c>
      <c r="B29" s="284">
        <v>9000</v>
      </c>
    </row>
    <row r="30" spans="1:2" ht="18" customHeight="1">
      <c r="A30" s="283" t="s">
        <v>681</v>
      </c>
      <c r="B30" s="284"/>
    </row>
    <row r="31" spans="1:2" ht="18" customHeight="1">
      <c r="A31" s="94" t="s">
        <v>327</v>
      </c>
      <c r="B31" s="94"/>
    </row>
    <row r="32" spans="1:2" ht="18" customHeight="1">
      <c r="A32" s="94" t="s">
        <v>328</v>
      </c>
      <c r="B32" s="94"/>
    </row>
    <row r="33" spans="1:2" ht="18" customHeight="1">
      <c r="A33" s="94" t="s">
        <v>329</v>
      </c>
      <c r="B33" s="94"/>
    </row>
    <row r="34" spans="1:2" ht="18" customHeight="1">
      <c r="A34" s="94" t="s">
        <v>330</v>
      </c>
      <c r="B34" s="94"/>
    </row>
    <row r="35" spans="1:2" ht="18" customHeight="1">
      <c r="A35" s="94" t="s">
        <v>331</v>
      </c>
      <c r="B35" s="94"/>
    </row>
    <row r="36" spans="1:2" ht="18" customHeight="1">
      <c r="A36" s="94" t="s">
        <v>332</v>
      </c>
      <c r="B36" s="94"/>
    </row>
    <row r="37" spans="1:2" ht="18" customHeight="1">
      <c r="A37" s="94" t="s">
        <v>333</v>
      </c>
      <c r="B37" s="94"/>
    </row>
    <row r="38" spans="1:2" ht="18" customHeight="1">
      <c r="A38" s="94" t="s">
        <v>334</v>
      </c>
      <c r="B38" s="94"/>
    </row>
    <row r="39" spans="1:2" ht="18" customHeight="1">
      <c r="A39" s="94" t="s">
        <v>335</v>
      </c>
      <c r="B39" s="94"/>
    </row>
    <row r="40" spans="1:2" ht="18" customHeight="1">
      <c r="A40" s="94" t="s">
        <v>336</v>
      </c>
      <c r="B40" s="94"/>
    </row>
    <row r="41" spans="1:2" ht="18" customHeight="1">
      <c r="A41" s="94" t="s">
        <v>337</v>
      </c>
      <c r="B41" s="94"/>
    </row>
    <row r="42" spans="1:2" ht="12.75">
      <c r="A42" s="94" t="s">
        <v>338</v>
      </c>
      <c r="B42" s="94"/>
    </row>
    <row r="43" spans="1:2" ht="12.75">
      <c r="A43" s="94" t="s">
        <v>260</v>
      </c>
      <c r="B43" s="94"/>
    </row>
    <row r="44" spans="1:2" ht="12.75">
      <c r="A44" s="94" t="s">
        <v>261</v>
      </c>
      <c r="B44" s="94"/>
    </row>
    <row r="45" spans="1:2" ht="12.75">
      <c r="A45" s="285" t="s">
        <v>129</v>
      </c>
      <c r="B45" s="286"/>
    </row>
    <row r="46" ht="12.75">
      <c r="A46" s="95" t="s">
        <v>683</v>
      </c>
    </row>
  </sheetData>
  <sheetProtection/>
  <printOptions horizontalCentered="1"/>
  <pageMargins left="0.75" right="0.75" top="0.61" bottom="0.59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9"/>
  <sheetViews>
    <sheetView zoomScalePageLayoutView="0" workbookViewId="0" topLeftCell="A16">
      <selection activeCell="AB38" sqref="AB38"/>
    </sheetView>
  </sheetViews>
  <sheetFormatPr defaultColWidth="9.140625" defaultRowHeight="12.75"/>
  <cols>
    <col min="1" max="1" width="3.7109375" style="105" customWidth="1"/>
    <col min="2" max="2" width="9.57421875" style="105" customWidth="1"/>
    <col min="3" max="3" width="5.140625" style="105" customWidth="1"/>
    <col min="4" max="4" width="4.421875" style="105" customWidth="1"/>
    <col min="5" max="5" width="6.57421875" style="105" customWidth="1"/>
    <col min="6" max="7" width="6.140625" style="105" customWidth="1"/>
    <col min="8" max="8" width="5.00390625" style="105" customWidth="1"/>
    <col min="9" max="9" width="5.28125" style="105" customWidth="1"/>
    <col min="10" max="10" width="4.8515625" style="105" customWidth="1"/>
    <col min="11" max="11" width="5.140625" style="105" customWidth="1"/>
    <col min="12" max="12" width="5.7109375" style="105" bestFit="1" customWidth="1"/>
    <col min="13" max="13" width="4.7109375" style="105" customWidth="1"/>
    <col min="14" max="14" width="4.421875" style="105" customWidth="1"/>
    <col min="15" max="15" width="5.28125" style="105" customWidth="1"/>
    <col min="16" max="16" width="5.140625" style="105" customWidth="1"/>
    <col min="17" max="17" width="5.57421875" style="105" customWidth="1"/>
    <col min="18" max="18" width="4.00390625" style="105" customWidth="1"/>
    <col min="19" max="19" width="4.140625" style="105" customWidth="1"/>
    <col min="20" max="20" width="4.57421875" style="105" customWidth="1"/>
    <col min="21" max="21" width="5.28125" style="105" customWidth="1"/>
    <col min="22" max="22" width="4.7109375" style="105" customWidth="1"/>
    <col min="23" max="23" width="5.8515625" style="105" customWidth="1"/>
    <col min="24" max="24" width="5.7109375" style="105" customWidth="1"/>
    <col min="25" max="25" width="6.8515625" style="105" customWidth="1"/>
    <col min="26" max="26" width="6.57421875" style="110" customWidth="1"/>
    <col min="27" max="27" width="9.140625" style="109" customWidth="1"/>
    <col min="28" max="30" width="9.140625" style="110" customWidth="1"/>
    <col min="31" max="16384" width="9.140625" style="105" customWidth="1"/>
  </cols>
  <sheetData>
    <row r="1" spans="1:30" s="98" customFormat="1" ht="12.75">
      <c r="A1" s="564" t="s">
        <v>834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96"/>
      <c r="AB1" s="97"/>
      <c r="AC1" s="97"/>
      <c r="AD1" s="97"/>
    </row>
    <row r="2" spans="1:27" s="98" customFormat="1" ht="17.25" customHeight="1">
      <c r="A2" s="563" t="s">
        <v>812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  <c r="T2" s="563"/>
      <c r="U2" s="563"/>
      <c r="V2" s="563"/>
      <c r="W2" s="563"/>
      <c r="X2" s="100"/>
      <c r="Y2" s="101"/>
      <c r="Z2" s="101"/>
      <c r="AA2" s="102"/>
    </row>
    <row r="3" spans="1:30" ht="12" customHeight="1">
      <c r="A3" s="103"/>
      <c r="B3" s="103"/>
      <c r="C3" s="104"/>
      <c r="D3" s="104"/>
      <c r="E3" s="104"/>
      <c r="Z3" s="106" t="s">
        <v>258</v>
      </c>
      <c r="AA3" s="107"/>
      <c r="AB3" s="105"/>
      <c r="AC3" s="105"/>
      <c r="AD3" s="105"/>
    </row>
    <row r="4" spans="1:26" ht="27" customHeight="1">
      <c r="A4" s="565" t="s">
        <v>123</v>
      </c>
      <c r="B4" s="566" t="s">
        <v>659</v>
      </c>
      <c r="C4" s="566"/>
      <c r="D4" s="566"/>
      <c r="E4" s="566"/>
      <c r="F4" s="567" t="s">
        <v>690</v>
      </c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7"/>
      <c r="W4" s="567"/>
      <c r="X4" s="568" t="s">
        <v>691</v>
      </c>
      <c r="Y4" s="569"/>
      <c r="Z4" s="570"/>
    </row>
    <row r="5" spans="1:26" ht="18.75" customHeight="1">
      <c r="A5" s="565"/>
      <c r="B5" s="566"/>
      <c r="C5" s="566"/>
      <c r="D5" s="566"/>
      <c r="E5" s="566"/>
      <c r="F5" s="561" t="s">
        <v>180</v>
      </c>
      <c r="G5" s="561"/>
      <c r="H5" s="561"/>
      <c r="I5" s="561"/>
      <c r="J5" s="574" t="s">
        <v>181</v>
      </c>
      <c r="K5" s="561" t="s">
        <v>185</v>
      </c>
      <c r="L5" s="561" t="s">
        <v>236</v>
      </c>
      <c r="M5" s="561" t="s">
        <v>179</v>
      </c>
      <c r="N5" s="561"/>
      <c r="O5" s="561"/>
      <c r="P5" s="561"/>
      <c r="Q5" s="561"/>
      <c r="R5" s="561" t="s">
        <v>178</v>
      </c>
      <c r="S5" s="561"/>
      <c r="T5" s="561"/>
      <c r="U5" s="561"/>
      <c r="V5" s="561"/>
      <c r="W5" s="561"/>
      <c r="X5" s="571"/>
      <c r="Y5" s="572"/>
      <c r="Z5" s="573"/>
    </row>
    <row r="6" spans="1:26" ht="39" customHeight="1">
      <c r="A6" s="565"/>
      <c r="B6" s="566"/>
      <c r="C6" s="566"/>
      <c r="D6" s="566"/>
      <c r="E6" s="566"/>
      <c r="F6" s="111" t="s">
        <v>182</v>
      </c>
      <c r="G6" s="111" t="s">
        <v>692</v>
      </c>
      <c r="H6" s="111" t="s">
        <v>183</v>
      </c>
      <c r="I6" s="111" t="s">
        <v>184</v>
      </c>
      <c r="J6" s="574"/>
      <c r="K6" s="561"/>
      <c r="L6" s="561"/>
      <c r="M6" s="111" t="s">
        <v>186</v>
      </c>
      <c r="N6" s="111" t="s">
        <v>188</v>
      </c>
      <c r="O6" s="111" t="s">
        <v>184</v>
      </c>
      <c r="P6" s="111" t="s">
        <v>185</v>
      </c>
      <c r="Q6" s="111" t="s">
        <v>210</v>
      </c>
      <c r="R6" s="111" t="s">
        <v>186</v>
      </c>
      <c r="S6" s="111" t="s">
        <v>188</v>
      </c>
      <c r="T6" s="111" t="s">
        <v>187</v>
      </c>
      <c r="U6" s="111" t="s">
        <v>272</v>
      </c>
      <c r="V6" s="111" t="s">
        <v>185</v>
      </c>
      <c r="W6" s="111" t="s">
        <v>210</v>
      </c>
      <c r="X6" s="111" t="s">
        <v>237</v>
      </c>
      <c r="Y6" s="111" t="s">
        <v>238</v>
      </c>
      <c r="Z6" s="112" t="s">
        <v>239</v>
      </c>
    </row>
    <row r="7" spans="1:26" ht="15" customHeight="1">
      <c r="A7" s="108">
        <v>1</v>
      </c>
      <c r="B7" s="562" t="s">
        <v>189</v>
      </c>
      <c r="C7" s="562"/>
      <c r="D7" s="562"/>
      <c r="E7" s="562"/>
      <c r="F7" s="114"/>
      <c r="G7" s="115"/>
      <c r="H7" s="114"/>
      <c r="I7" s="116">
        <f aca="true" t="shared" si="0" ref="I7:I35">SUM(F7:H7)</f>
        <v>0</v>
      </c>
      <c r="J7" s="117"/>
      <c r="K7" s="287"/>
      <c r="L7" s="118">
        <f>(I7+J7)-K7</f>
        <v>0</v>
      </c>
      <c r="M7" s="114"/>
      <c r="N7" s="114"/>
      <c r="O7" s="116">
        <f aca="true" t="shared" si="1" ref="O7:O35">SUM(M7:N7)</f>
        <v>0</v>
      </c>
      <c r="P7" s="114"/>
      <c r="Q7" s="118">
        <f aca="true" t="shared" si="2" ref="Q7:Q35">O7-P7</f>
        <v>0</v>
      </c>
      <c r="R7" s="114"/>
      <c r="S7" s="114"/>
      <c r="T7" s="114"/>
      <c r="U7" s="116">
        <f aca="true" t="shared" si="3" ref="U7:U35">SUM(R7:T7)</f>
        <v>0</v>
      </c>
      <c r="V7" s="114"/>
      <c r="W7" s="118">
        <f aca="true" t="shared" si="4" ref="W7:W35">U7-V7</f>
        <v>0</v>
      </c>
      <c r="X7" s="114"/>
      <c r="Y7" s="114"/>
      <c r="Z7" s="119"/>
    </row>
    <row r="8" spans="1:26" ht="12.75">
      <c r="A8" s="120" t="s">
        <v>660</v>
      </c>
      <c r="B8" s="562" t="s">
        <v>190</v>
      </c>
      <c r="C8" s="562"/>
      <c r="D8" s="562"/>
      <c r="E8" s="562"/>
      <c r="F8" s="114"/>
      <c r="G8" s="115"/>
      <c r="H8" s="114"/>
      <c r="I8" s="116">
        <f t="shared" si="0"/>
        <v>0</v>
      </c>
      <c r="J8" s="117"/>
      <c r="K8" s="288"/>
      <c r="L8" s="118">
        <f aca="true" t="shared" si="5" ref="L8:L35">(I8+J8)-K8</f>
        <v>0</v>
      </c>
      <c r="M8" s="114"/>
      <c r="N8" s="114"/>
      <c r="O8" s="116">
        <f t="shared" si="1"/>
        <v>0</v>
      </c>
      <c r="P8" s="114"/>
      <c r="Q8" s="118">
        <f t="shared" si="2"/>
        <v>0</v>
      </c>
      <c r="R8" s="114"/>
      <c r="S8" s="114"/>
      <c r="T8" s="114"/>
      <c r="U8" s="116">
        <f t="shared" si="3"/>
        <v>0</v>
      </c>
      <c r="V8" s="114"/>
      <c r="W8" s="118">
        <f t="shared" si="4"/>
        <v>0</v>
      </c>
      <c r="X8" s="121"/>
      <c r="Y8" s="121"/>
      <c r="Z8" s="122"/>
    </row>
    <row r="9" spans="1:26" ht="12.75" customHeight="1">
      <c r="A9" s="108">
        <v>2</v>
      </c>
      <c r="B9" s="556" t="s">
        <v>191</v>
      </c>
      <c r="C9" s="556"/>
      <c r="D9" s="556"/>
      <c r="E9" s="556"/>
      <c r="F9" s="114"/>
      <c r="G9" s="115"/>
      <c r="H9" s="114"/>
      <c r="I9" s="116">
        <f t="shared" si="0"/>
        <v>0</v>
      </c>
      <c r="J9" s="117"/>
      <c r="K9" s="288"/>
      <c r="L9" s="118">
        <f t="shared" si="5"/>
        <v>0</v>
      </c>
      <c r="M9" s="114"/>
      <c r="N9" s="114"/>
      <c r="O9" s="116">
        <f t="shared" si="1"/>
        <v>0</v>
      </c>
      <c r="P9" s="114"/>
      <c r="Q9" s="118">
        <f t="shared" si="2"/>
        <v>0</v>
      </c>
      <c r="R9" s="114"/>
      <c r="S9" s="114"/>
      <c r="T9" s="114"/>
      <c r="U9" s="116">
        <f t="shared" si="3"/>
        <v>0</v>
      </c>
      <c r="V9" s="114"/>
      <c r="W9" s="118">
        <f t="shared" si="4"/>
        <v>0</v>
      </c>
      <c r="X9" s="121"/>
      <c r="Y9" s="121"/>
      <c r="Z9" s="122"/>
    </row>
    <row r="10" spans="1:26" ht="12.75" customHeight="1">
      <c r="A10" s="108" t="s">
        <v>661</v>
      </c>
      <c r="B10" s="556" t="s">
        <v>192</v>
      </c>
      <c r="C10" s="556"/>
      <c r="D10" s="556"/>
      <c r="E10" s="556"/>
      <c r="F10" s="114"/>
      <c r="G10" s="115"/>
      <c r="H10" s="114"/>
      <c r="I10" s="116">
        <f t="shared" si="0"/>
        <v>0</v>
      </c>
      <c r="J10" s="117"/>
      <c r="K10" s="288"/>
      <c r="L10" s="118">
        <f t="shared" si="5"/>
        <v>0</v>
      </c>
      <c r="M10" s="114"/>
      <c r="N10" s="114"/>
      <c r="O10" s="116">
        <f t="shared" si="1"/>
        <v>0</v>
      </c>
      <c r="P10" s="114"/>
      <c r="Q10" s="118">
        <f t="shared" si="2"/>
        <v>0</v>
      </c>
      <c r="R10" s="114"/>
      <c r="S10" s="114"/>
      <c r="T10" s="114"/>
      <c r="U10" s="116">
        <f t="shared" si="3"/>
        <v>0</v>
      </c>
      <c r="V10" s="114"/>
      <c r="W10" s="118">
        <f t="shared" si="4"/>
        <v>0</v>
      </c>
      <c r="X10" s="121"/>
      <c r="Y10" s="121"/>
      <c r="Z10" s="122"/>
    </row>
    <row r="11" spans="1:26" ht="12.75" customHeight="1">
      <c r="A11" s="108">
        <v>3</v>
      </c>
      <c r="B11" s="556" t="s">
        <v>193</v>
      </c>
      <c r="C11" s="556"/>
      <c r="D11" s="556"/>
      <c r="E11" s="556"/>
      <c r="F11" s="114"/>
      <c r="G11" s="115"/>
      <c r="H11" s="114">
        <v>2</v>
      </c>
      <c r="I11" s="116">
        <f t="shared" si="0"/>
        <v>2</v>
      </c>
      <c r="J11" s="117"/>
      <c r="K11" s="288">
        <v>3</v>
      </c>
      <c r="L11" s="118">
        <f t="shared" si="5"/>
        <v>-1</v>
      </c>
      <c r="M11" s="114">
        <v>3</v>
      </c>
      <c r="N11" s="114"/>
      <c r="O11" s="116">
        <f t="shared" si="1"/>
        <v>3</v>
      </c>
      <c r="P11" s="114">
        <v>3</v>
      </c>
      <c r="Q11" s="118">
        <f t="shared" si="2"/>
        <v>0</v>
      </c>
      <c r="R11" s="114"/>
      <c r="S11" s="114"/>
      <c r="T11" s="114"/>
      <c r="U11" s="116">
        <f t="shared" si="3"/>
        <v>0</v>
      </c>
      <c r="V11" s="114"/>
      <c r="W11" s="118">
        <f t="shared" si="4"/>
        <v>0</v>
      </c>
      <c r="X11" s="121">
        <v>1</v>
      </c>
      <c r="Y11" s="121"/>
      <c r="Z11" s="122"/>
    </row>
    <row r="12" spans="1:26" ht="12.75" customHeight="1">
      <c r="A12" s="108">
        <v>4</v>
      </c>
      <c r="B12" s="556" t="s">
        <v>194</v>
      </c>
      <c r="C12" s="556"/>
      <c r="D12" s="556"/>
      <c r="E12" s="556"/>
      <c r="F12" s="114">
        <v>5</v>
      </c>
      <c r="G12" s="115"/>
      <c r="H12" s="114">
        <v>7</v>
      </c>
      <c r="I12" s="116">
        <f t="shared" si="0"/>
        <v>12</v>
      </c>
      <c r="J12" s="117"/>
      <c r="K12" s="288">
        <v>19</v>
      </c>
      <c r="L12" s="118">
        <f t="shared" si="5"/>
        <v>-7</v>
      </c>
      <c r="M12" s="114">
        <v>16</v>
      </c>
      <c r="N12" s="114">
        <v>3</v>
      </c>
      <c r="O12" s="116">
        <f t="shared" si="1"/>
        <v>19</v>
      </c>
      <c r="P12" s="114">
        <v>28</v>
      </c>
      <c r="Q12" s="118">
        <f t="shared" si="2"/>
        <v>-9</v>
      </c>
      <c r="R12" s="114"/>
      <c r="S12" s="114"/>
      <c r="T12" s="114"/>
      <c r="U12" s="116">
        <f t="shared" si="3"/>
        <v>0</v>
      </c>
      <c r="V12" s="114"/>
      <c r="W12" s="118">
        <f t="shared" si="4"/>
        <v>0</v>
      </c>
      <c r="X12" s="121">
        <v>1</v>
      </c>
      <c r="Y12" s="121">
        <v>5</v>
      </c>
      <c r="Z12" s="122"/>
    </row>
    <row r="13" spans="1:26" ht="12.75" customHeight="1">
      <c r="A13" s="108">
        <v>5</v>
      </c>
      <c r="B13" s="556" t="s">
        <v>195</v>
      </c>
      <c r="C13" s="556"/>
      <c r="D13" s="556"/>
      <c r="E13" s="556"/>
      <c r="F13" s="114"/>
      <c r="G13" s="115"/>
      <c r="H13" s="114"/>
      <c r="I13" s="116">
        <f t="shared" si="0"/>
        <v>0</v>
      </c>
      <c r="J13" s="117"/>
      <c r="K13" s="288"/>
      <c r="L13" s="118">
        <f t="shared" si="5"/>
        <v>0</v>
      </c>
      <c r="M13" s="114"/>
      <c r="N13" s="114"/>
      <c r="O13" s="116">
        <f t="shared" si="1"/>
        <v>0</v>
      </c>
      <c r="P13" s="114"/>
      <c r="Q13" s="118">
        <f t="shared" si="2"/>
        <v>0</v>
      </c>
      <c r="R13" s="114"/>
      <c r="S13" s="114"/>
      <c r="T13" s="114"/>
      <c r="U13" s="116">
        <f t="shared" si="3"/>
        <v>0</v>
      </c>
      <c r="V13" s="114"/>
      <c r="W13" s="118">
        <f t="shared" si="4"/>
        <v>0</v>
      </c>
      <c r="X13" s="121"/>
      <c r="Y13" s="121"/>
      <c r="Z13" s="122"/>
    </row>
    <row r="14" spans="1:26" ht="12.75" customHeight="1">
      <c r="A14" s="108">
        <v>6</v>
      </c>
      <c r="B14" s="556" t="s">
        <v>196</v>
      </c>
      <c r="C14" s="556"/>
      <c r="D14" s="556"/>
      <c r="E14" s="556"/>
      <c r="F14" s="114"/>
      <c r="G14" s="115"/>
      <c r="H14" s="114"/>
      <c r="I14" s="116">
        <f t="shared" si="0"/>
        <v>0</v>
      </c>
      <c r="J14" s="117"/>
      <c r="K14" s="289"/>
      <c r="L14" s="118">
        <f t="shared" si="5"/>
        <v>0</v>
      </c>
      <c r="M14" s="114"/>
      <c r="N14" s="114"/>
      <c r="O14" s="116">
        <f t="shared" si="1"/>
        <v>0</v>
      </c>
      <c r="P14" s="114"/>
      <c r="Q14" s="118">
        <f t="shared" si="2"/>
        <v>0</v>
      </c>
      <c r="R14" s="114"/>
      <c r="S14" s="114"/>
      <c r="T14" s="114"/>
      <c r="U14" s="116">
        <f t="shared" si="3"/>
        <v>0</v>
      </c>
      <c r="V14" s="114"/>
      <c r="W14" s="118">
        <f t="shared" si="4"/>
        <v>0</v>
      </c>
      <c r="X14" s="121"/>
      <c r="Y14" s="121"/>
      <c r="Z14" s="122"/>
    </row>
    <row r="15" spans="1:26" ht="12.75" customHeight="1">
      <c r="A15" s="108">
        <v>7</v>
      </c>
      <c r="B15" s="556" t="s">
        <v>197</v>
      </c>
      <c r="C15" s="556"/>
      <c r="D15" s="556"/>
      <c r="E15" s="556"/>
      <c r="F15" s="114"/>
      <c r="G15" s="115"/>
      <c r="H15" s="114"/>
      <c r="I15" s="116">
        <f t="shared" si="0"/>
        <v>0</v>
      </c>
      <c r="J15" s="117"/>
      <c r="K15" s="290"/>
      <c r="L15" s="118">
        <f t="shared" si="5"/>
        <v>0</v>
      </c>
      <c r="M15" s="114"/>
      <c r="N15" s="114"/>
      <c r="O15" s="116">
        <f t="shared" si="1"/>
        <v>0</v>
      </c>
      <c r="P15" s="114"/>
      <c r="Q15" s="118">
        <f t="shared" si="2"/>
        <v>0</v>
      </c>
      <c r="R15" s="114"/>
      <c r="S15" s="114"/>
      <c r="T15" s="114"/>
      <c r="U15" s="116">
        <f t="shared" si="3"/>
        <v>0</v>
      </c>
      <c r="V15" s="114"/>
      <c r="W15" s="118">
        <f t="shared" si="4"/>
        <v>0</v>
      </c>
      <c r="X15" s="121"/>
      <c r="Y15" s="121"/>
      <c r="Z15" s="122"/>
    </row>
    <row r="16" spans="1:26" ht="12.75" customHeight="1">
      <c r="A16" s="108">
        <v>8</v>
      </c>
      <c r="B16" s="556" t="s">
        <v>198</v>
      </c>
      <c r="C16" s="556"/>
      <c r="D16" s="556"/>
      <c r="E16" s="556"/>
      <c r="F16" s="114"/>
      <c r="G16" s="115">
        <v>1</v>
      </c>
      <c r="H16" s="114">
        <v>1</v>
      </c>
      <c r="I16" s="116">
        <f t="shared" si="0"/>
        <v>2</v>
      </c>
      <c r="J16" s="117"/>
      <c r="K16" s="288">
        <v>2</v>
      </c>
      <c r="L16" s="118">
        <f t="shared" si="5"/>
        <v>0</v>
      </c>
      <c r="M16" s="114">
        <v>1</v>
      </c>
      <c r="N16" s="114">
        <v>1</v>
      </c>
      <c r="O16" s="116">
        <f t="shared" si="1"/>
        <v>2</v>
      </c>
      <c r="P16" s="114">
        <v>3</v>
      </c>
      <c r="Q16" s="118">
        <f t="shared" si="2"/>
        <v>-1</v>
      </c>
      <c r="R16" s="114"/>
      <c r="S16" s="114"/>
      <c r="T16" s="114"/>
      <c r="U16" s="116">
        <f t="shared" si="3"/>
        <v>0</v>
      </c>
      <c r="V16" s="114"/>
      <c r="W16" s="118">
        <f t="shared" si="4"/>
        <v>0</v>
      </c>
      <c r="X16" s="121"/>
      <c r="Y16" s="121"/>
      <c r="Z16" s="122"/>
    </row>
    <row r="17" spans="1:30" s="107" customFormat="1" ht="12.75" customHeight="1">
      <c r="A17" s="108">
        <v>9</v>
      </c>
      <c r="B17" s="556" t="s">
        <v>240</v>
      </c>
      <c r="C17" s="556"/>
      <c r="D17" s="556"/>
      <c r="E17" s="556"/>
      <c r="F17" s="115"/>
      <c r="G17" s="115"/>
      <c r="H17" s="115"/>
      <c r="I17" s="116">
        <f t="shared" si="0"/>
        <v>0</v>
      </c>
      <c r="J17" s="123">
        <v>1</v>
      </c>
      <c r="K17" s="291">
        <v>1</v>
      </c>
      <c r="L17" s="118">
        <f t="shared" si="5"/>
        <v>0</v>
      </c>
      <c r="M17" s="115">
        <v>7</v>
      </c>
      <c r="N17" s="115">
        <v>1</v>
      </c>
      <c r="O17" s="116">
        <f t="shared" si="1"/>
        <v>8</v>
      </c>
      <c r="P17" s="115">
        <v>8</v>
      </c>
      <c r="Q17" s="118">
        <f t="shared" si="2"/>
        <v>0</v>
      </c>
      <c r="R17" s="115"/>
      <c r="S17" s="115"/>
      <c r="T17" s="115"/>
      <c r="U17" s="116">
        <f t="shared" si="3"/>
        <v>0</v>
      </c>
      <c r="V17" s="115"/>
      <c r="W17" s="118">
        <f t="shared" si="4"/>
        <v>0</v>
      </c>
      <c r="X17" s="124"/>
      <c r="Y17" s="124"/>
      <c r="Z17" s="125">
        <v>1</v>
      </c>
      <c r="AA17" s="109"/>
      <c r="AB17" s="109"/>
      <c r="AC17" s="109"/>
      <c r="AD17" s="109"/>
    </row>
    <row r="18" spans="1:26" ht="12.75" customHeight="1">
      <c r="A18" s="108" t="s">
        <v>662</v>
      </c>
      <c r="B18" s="559" t="s">
        <v>200</v>
      </c>
      <c r="C18" s="560" t="s">
        <v>201</v>
      </c>
      <c r="D18" s="560"/>
      <c r="E18" s="560"/>
      <c r="F18" s="114"/>
      <c r="G18" s="115"/>
      <c r="H18" s="114">
        <v>1</v>
      </c>
      <c r="I18" s="116">
        <f t="shared" si="0"/>
        <v>1</v>
      </c>
      <c r="J18" s="117"/>
      <c r="K18" s="288">
        <v>4</v>
      </c>
      <c r="L18" s="118">
        <f t="shared" si="5"/>
        <v>-3</v>
      </c>
      <c r="M18" s="114">
        <v>2</v>
      </c>
      <c r="N18" s="114"/>
      <c r="O18" s="116">
        <f t="shared" si="1"/>
        <v>2</v>
      </c>
      <c r="P18" s="114">
        <v>4</v>
      </c>
      <c r="Q18" s="118">
        <f t="shared" si="2"/>
        <v>-2</v>
      </c>
      <c r="R18" s="114"/>
      <c r="S18" s="114"/>
      <c r="T18" s="114"/>
      <c r="U18" s="116">
        <f t="shared" si="3"/>
        <v>0</v>
      </c>
      <c r="V18" s="114"/>
      <c r="W18" s="118">
        <f t="shared" si="4"/>
        <v>0</v>
      </c>
      <c r="X18" s="121"/>
      <c r="Y18" s="121"/>
      <c r="Z18" s="122"/>
    </row>
    <row r="19" spans="1:26" ht="12.75">
      <c r="A19" s="108" t="s">
        <v>663</v>
      </c>
      <c r="B19" s="559"/>
      <c r="C19" s="560" t="s">
        <v>202</v>
      </c>
      <c r="D19" s="560"/>
      <c r="E19" s="560"/>
      <c r="F19" s="114"/>
      <c r="G19" s="115"/>
      <c r="H19" s="114"/>
      <c r="I19" s="116">
        <f t="shared" si="0"/>
        <v>0</v>
      </c>
      <c r="J19" s="117"/>
      <c r="K19" s="288"/>
      <c r="L19" s="118">
        <f t="shared" si="5"/>
        <v>0</v>
      </c>
      <c r="M19" s="114"/>
      <c r="N19" s="114"/>
      <c r="O19" s="116">
        <f t="shared" si="1"/>
        <v>0</v>
      </c>
      <c r="P19" s="114"/>
      <c r="Q19" s="118">
        <f t="shared" si="2"/>
        <v>0</v>
      </c>
      <c r="R19" s="114"/>
      <c r="S19" s="114"/>
      <c r="T19" s="114"/>
      <c r="U19" s="116">
        <f t="shared" si="3"/>
        <v>0</v>
      </c>
      <c r="V19" s="114"/>
      <c r="W19" s="118">
        <f t="shared" si="4"/>
        <v>0</v>
      </c>
      <c r="X19" s="121"/>
      <c r="Y19" s="121"/>
      <c r="Z19" s="122"/>
    </row>
    <row r="20" spans="1:26" ht="12.75">
      <c r="A20" s="108" t="s">
        <v>664</v>
      </c>
      <c r="B20" s="559"/>
      <c r="C20" s="560" t="s">
        <v>203</v>
      </c>
      <c r="D20" s="560"/>
      <c r="E20" s="560"/>
      <c r="F20" s="114"/>
      <c r="G20" s="115">
        <v>1</v>
      </c>
      <c r="H20" s="114">
        <v>2</v>
      </c>
      <c r="I20" s="116">
        <f t="shared" si="0"/>
        <v>3</v>
      </c>
      <c r="J20" s="117"/>
      <c r="K20" s="288">
        <v>3</v>
      </c>
      <c r="L20" s="118">
        <f t="shared" si="5"/>
        <v>0</v>
      </c>
      <c r="M20" s="114">
        <v>2</v>
      </c>
      <c r="N20" s="114"/>
      <c r="O20" s="116">
        <f t="shared" si="1"/>
        <v>2</v>
      </c>
      <c r="P20" s="114">
        <v>3</v>
      </c>
      <c r="Q20" s="118">
        <f t="shared" si="2"/>
        <v>-1</v>
      </c>
      <c r="R20" s="114"/>
      <c r="S20" s="114"/>
      <c r="T20" s="114"/>
      <c r="U20" s="116">
        <f t="shared" si="3"/>
        <v>0</v>
      </c>
      <c r="V20" s="114"/>
      <c r="W20" s="118">
        <f t="shared" si="4"/>
        <v>0</v>
      </c>
      <c r="X20" s="121"/>
      <c r="Y20" s="121"/>
      <c r="Z20" s="122"/>
    </row>
    <row r="21" spans="1:26" ht="12.75">
      <c r="A21" s="108" t="s">
        <v>665</v>
      </c>
      <c r="B21" s="559"/>
      <c r="C21" s="560" t="s">
        <v>204</v>
      </c>
      <c r="D21" s="560"/>
      <c r="E21" s="560"/>
      <c r="F21" s="114"/>
      <c r="G21" s="115"/>
      <c r="H21" s="114">
        <v>1</v>
      </c>
      <c r="I21" s="116">
        <f t="shared" si="0"/>
        <v>1</v>
      </c>
      <c r="J21" s="117"/>
      <c r="K21" s="288">
        <v>2</v>
      </c>
      <c r="L21" s="118">
        <f t="shared" si="5"/>
        <v>-1</v>
      </c>
      <c r="M21" s="114">
        <v>2</v>
      </c>
      <c r="N21" s="114">
        <v>1</v>
      </c>
      <c r="O21" s="116">
        <f t="shared" si="1"/>
        <v>3</v>
      </c>
      <c r="P21" s="114">
        <v>3</v>
      </c>
      <c r="Q21" s="118">
        <f t="shared" si="2"/>
        <v>0</v>
      </c>
      <c r="R21" s="114"/>
      <c r="S21" s="114"/>
      <c r="T21" s="114"/>
      <c r="U21" s="116">
        <f t="shared" si="3"/>
        <v>0</v>
      </c>
      <c r="V21" s="114"/>
      <c r="W21" s="118">
        <f t="shared" si="4"/>
        <v>0</v>
      </c>
      <c r="X21" s="121"/>
      <c r="Y21" s="121"/>
      <c r="Z21" s="122"/>
    </row>
    <row r="22" spans="1:26" ht="12.75">
      <c r="A22" s="108" t="s">
        <v>666</v>
      </c>
      <c r="B22" s="559"/>
      <c r="C22" s="560" t="s">
        <v>205</v>
      </c>
      <c r="D22" s="560"/>
      <c r="E22" s="560"/>
      <c r="F22" s="114"/>
      <c r="G22" s="115"/>
      <c r="H22" s="114">
        <v>1</v>
      </c>
      <c r="I22" s="116">
        <f t="shared" si="0"/>
        <v>1</v>
      </c>
      <c r="J22" s="117"/>
      <c r="K22" s="288">
        <v>3</v>
      </c>
      <c r="L22" s="118">
        <f t="shared" si="5"/>
        <v>-2</v>
      </c>
      <c r="M22" s="114">
        <v>1</v>
      </c>
      <c r="N22" s="114"/>
      <c r="O22" s="116">
        <f t="shared" si="1"/>
        <v>1</v>
      </c>
      <c r="P22" s="114">
        <v>2</v>
      </c>
      <c r="Q22" s="118">
        <f t="shared" si="2"/>
        <v>-1</v>
      </c>
      <c r="R22" s="114"/>
      <c r="S22" s="114"/>
      <c r="T22" s="114">
        <v>3</v>
      </c>
      <c r="U22" s="116">
        <f t="shared" si="3"/>
        <v>3</v>
      </c>
      <c r="V22" s="114">
        <v>3</v>
      </c>
      <c r="W22" s="118">
        <f t="shared" si="4"/>
        <v>0</v>
      </c>
      <c r="X22" s="121"/>
      <c r="Y22" s="121"/>
      <c r="Z22" s="122"/>
    </row>
    <row r="23" spans="1:26" ht="19.5" customHeight="1">
      <c r="A23" s="108" t="s">
        <v>667</v>
      </c>
      <c r="B23" s="559"/>
      <c r="C23" s="560" t="s">
        <v>199</v>
      </c>
      <c r="D23" s="560"/>
      <c r="E23" s="560"/>
      <c r="F23" s="114"/>
      <c r="G23" s="115"/>
      <c r="H23" s="114">
        <v>2</v>
      </c>
      <c r="I23" s="116">
        <f>SUM(F23:H23)</f>
        <v>2</v>
      </c>
      <c r="J23" s="117"/>
      <c r="K23" s="288">
        <v>3</v>
      </c>
      <c r="L23" s="118">
        <f t="shared" si="5"/>
        <v>-1</v>
      </c>
      <c r="M23" s="114">
        <v>1</v>
      </c>
      <c r="N23" s="114">
        <v>3</v>
      </c>
      <c r="O23" s="116">
        <f>SUM(M23:N23)</f>
        <v>4</v>
      </c>
      <c r="P23" s="114">
        <v>12</v>
      </c>
      <c r="Q23" s="118">
        <f>O23-P23</f>
        <v>-8</v>
      </c>
      <c r="R23" s="114"/>
      <c r="S23" s="114"/>
      <c r="T23" s="114"/>
      <c r="U23" s="116">
        <f>SUM(R23:T23)</f>
        <v>0</v>
      </c>
      <c r="V23" s="114"/>
      <c r="W23" s="118">
        <f>U23-V23</f>
        <v>0</v>
      </c>
      <c r="X23" s="121"/>
      <c r="Y23" s="121">
        <v>1</v>
      </c>
      <c r="Z23" s="122"/>
    </row>
    <row r="24" spans="1:26" ht="12.75">
      <c r="A24" s="108" t="s">
        <v>668</v>
      </c>
      <c r="B24" s="559"/>
      <c r="C24" s="560" t="s">
        <v>273</v>
      </c>
      <c r="D24" s="560"/>
      <c r="E24" s="560"/>
      <c r="F24" s="114"/>
      <c r="G24" s="115"/>
      <c r="H24" s="114"/>
      <c r="I24" s="116">
        <f t="shared" si="0"/>
        <v>0</v>
      </c>
      <c r="J24" s="117"/>
      <c r="K24" s="288"/>
      <c r="L24" s="118">
        <f t="shared" si="5"/>
        <v>0</v>
      </c>
      <c r="M24" s="114"/>
      <c r="N24" s="114"/>
      <c r="O24" s="116">
        <f t="shared" si="1"/>
        <v>0</v>
      </c>
      <c r="P24" s="114"/>
      <c r="Q24" s="118">
        <f t="shared" si="2"/>
        <v>0</v>
      </c>
      <c r="R24" s="114"/>
      <c r="S24" s="114"/>
      <c r="T24" s="114"/>
      <c r="U24" s="116">
        <v>0</v>
      </c>
      <c r="V24" s="114"/>
      <c r="W24" s="118">
        <f t="shared" si="4"/>
        <v>0</v>
      </c>
      <c r="X24" s="121"/>
      <c r="Y24" s="121"/>
      <c r="Z24" s="122"/>
    </row>
    <row r="25" spans="1:26" ht="12.75">
      <c r="A25" s="108">
        <v>11</v>
      </c>
      <c r="B25" s="556" t="s">
        <v>206</v>
      </c>
      <c r="C25" s="556"/>
      <c r="D25" s="556"/>
      <c r="E25" s="556"/>
      <c r="F25" s="114"/>
      <c r="G25" s="115"/>
      <c r="H25" s="114"/>
      <c r="I25" s="116">
        <f t="shared" si="0"/>
        <v>0</v>
      </c>
      <c r="J25" s="117"/>
      <c r="K25" s="288"/>
      <c r="L25" s="118">
        <f t="shared" si="5"/>
        <v>0</v>
      </c>
      <c r="M25" s="114"/>
      <c r="N25" s="114"/>
      <c r="O25" s="116">
        <f t="shared" si="1"/>
        <v>0</v>
      </c>
      <c r="P25" s="114"/>
      <c r="Q25" s="118">
        <f t="shared" si="2"/>
        <v>0</v>
      </c>
      <c r="R25" s="114"/>
      <c r="S25" s="114"/>
      <c r="T25" s="114"/>
      <c r="U25" s="116">
        <v>0</v>
      </c>
      <c r="V25" s="114"/>
      <c r="W25" s="118">
        <f t="shared" si="4"/>
        <v>0</v>
      </c>
      <c r="X25" s="121"/>
      <c r="Y25" s="121"/>
      <c r="Z25" s="122"/>
    </row>
    <row r="26" spans="1:26" ht="12.75">
      <c r="A26" s="108">
        <v>12</v>
      </c>
      <c r="B26" s="557" t="s">
        <v>241</v>
      </c>
      <c r="C26" s="557"/>
      <c r="D26" s="557"/>
      <c r="E26" s="557"/>
      <c r="F26" s="114"/>
      <c r="G26" s="115"/>
      <c r="H26" s="114"/>
      <c r="I26" s="116">
        <f t="shared" si="0"/>
        <v>0</v>
      </c>
      <c r="J26" s="117"/>
      <c r="K26" s="71"/>
      <c r="L26" s="118">
        <f t="shared" si="5"/>
        <v>0</v>
      </c>
      <c r="M26" s="114"/>
      <c r="N26" s="114"/>
      <c r="O26" s="116">
        <f t="shared" si="1"/>
        <v>0</v>
      </c>
      <c r="P26" s="114"/>
      <c r="Q26" s="118">
        <f t="shared" si="2"/>
        <v>0</v>
      </c>
      <c r="R26" s="114"/>
      <c r="S26" s="114"/>
      <c r="T26" s="114"/>
      <c r="U26" s="116">
        <v>0</v>
      </c>
      <c r="V26" s="114"/>
      <c r="W26" s="118">
        <f t="shared" si="4"/>
        <v>0</v>
      </c>
      <c r="X26" s="121"/>
      <c r="Y26" s="121"/>
      <c r="Z26" s="122"/>
    </row>
    <row r="27" spans="1:26" ht="27.75" customHeight="1">
      <c r="A27" s="108"/>
      <c r="B27" s="558" t="s">
        <v>693</v>
      </c>
      <c r="C27" s="558"/>
      <c r="D27" s="128" t="s">
        <v>277</v>
      </c>
      <c r="E27" s="128" t="s">
        <v>278</v>
      </c>
      <c r="F27" s="115"/>
      <c r="G27" s="115"/>
      <c r="H27" s="115"/>
      <c r="I27" s="129"/>
      <c r="J27" s="129"/>
      <c r="K27" s="72"/>
      <c r="L27" s="129"/>
      <c r="M27" s="115"/>
      <c r="N27" s="115"/>
      <c r="O27" s="129"/>
      <c r="P27" s="115"/>
      <c r="Q27" s="129"/>
      <c r="R27" s="115"/>
      <c r="S27" s="115"/>
      <c r="T27" s="115"/>
      <c r="U27" s="129"/>
      <c r="V27" s="115"/>
      <c r="W27" s="129"/>
      <c r="X27" s="124"/>
      <c r="Y27" s="124"/>
      <c r="Z27" s="125"/>
    </row>
    <row r="28" spans="1:26" ht="12.75">
      <c r="A28" s="108">
        <v>13</v>
      </c>
      <c r="B28" s="113" t="s">
        <v>279</v>
      </c>
      <c r="C28" s="127"/>
      <c r="D28" s="127"/>
      <c r="E28" s="127"/>
      <c r="F28" s="114"/>
      <c r="G28" s="115"/>
      <c r="H28" s="114"/>
      <c r="I28" s="116">
        <f t="shared" si="0"/>
        <v>0</v>
      </c>
      <c r="J28" s="117"/>
      <c r="K28" s="71"/>
      <c r="L28" s="118">
        <f t="shared" si="5"/>
        <v>0</v>
      </c>
      <c r="M28" s="114"/>
      <c r="N28" s="114"/>
      <c r="O28" s="116">
        <f t="shared" si="1"/>
        <v>0</v>
      </c>
      <c r="P28" s="114"/>
      <c r="Q28" s="118">
        <f t="shared" si="2"/>
        <v>0</v>
      </c>
      <c r="R28" s="114"/>
      <c r="S28" s="114"/>
      <c r="T28" s="114"/>
      <c r="U28" s="116">
        <v>0</v>
      </c>
      <c r="V28" s="114"/>
      <c r="W28" s="118">
        <f t="shared" si="4"/>
        <v>0</v>
      </c>
      <c r="X28" s="121"/>
      <c r="Y28" s="121"/>
      <c r="Z28" s="122"/>
    </row>
    <row r="29" spans="1:26" ht="12.75" customHeight="1">
      <c r="A29" s="108">
        <v>14</v>
      </c>
      <c r="B29" s="113" t="s">
        <v>207</v>
      </c>
      <c r="C29" s="126"/>
      <c r="D29" s="126"/>
      <c r="E29" s="126"/>
      <c r="F29" s="114"/>
      <c r="G29" s="115"/>
      <c r="H29" s="114"/>
      <c r="I29" s="116">
        <f t="shared" si="0"/>
        <v>0</v>
      </c>
      <c r="J29" s="117"/>
      <c r="K29" s="71"/>
      <c r="L29" s="118">
        <f t="shared" si="5"/>
        <v>0</v>
      </c>
      <c r="M29" s="114"/>
      <c r="N29" s="114"/>
      <c r="O29" s="116">
        <f t="shared" si="1"/>
        <v>0</v>
      </c>
      <c r="P29" s="114"/>
      <c r="Q29" s="118">
        <f t="shared" si="2"/>
        <v>0</v>
      </c>
      <c r="R29" s="114"/>
      <c r="S29" s="114"/>
      <c r="T29" s="114"/>
      <c r="U29" s="116">
        <v>0</v>
      </c>
      <c r="V29" s="114"/>
      <c r="W29" s="118">
        <f t="shared" si="4"/>
        <v>0</v>
      </c>
      <c r="X29" s="121"/>
      <c r="Y29" s="121"/>
      <c r="Z29" s="122"/>
    </row>
    <row r="30" spans="1:26" ht="12.75" customHeight="1">
      <c r="A30" s="108">
        <v>15</v>
      </c>
      <c r="B30" s="113" t="s">
        <v>208</v>
      </c>
      <c r="C30" s="126"/>
      <c r="D30" s="126"/>
      <c r="E30" s="126"/>
      <c r="F30" s="114"/>
      <c r="G30" s="115"/>
      <c r="H30" s="114"/>
      <c r="I30" s="116">
        <f t="shared" si="0"/>
        <v>0</v>
      </c>
      <c r="J30" s="117"/>
      <c r="K30" s="71"/>
      <c r="L30" s="118">
        <f t="shared" si="5"/>
        <v>0</v>
      </c>
      <c r="M30" s="114"/>
      <c r="N30" s="114"/>
      <c r="O30" s="116">
        <f t="shared" si="1"/>
        <v>0</v>
      </c>
      <c r="P30" s="114"/>
      <c r="Q30" s="118">
        <f t="shared" si="2"/>
        <v>0</v>
      </c>
      <c r="R30" s="114"/>
      <c r="S30" s="114"/>
      <c r="T30" s="114"/>
      <c r="U30" s="116">
        <v>0</v>
      </c>
      <c r="V30" s="114"/>
      <c r="W30" s="118">
        <f t="shared" si="4"/>
        <v>0</v>
      </c>
      <c r="X30" s="121"/>
      <c r="Y30" s="121"/>
      <c r="Z30" s="122"/>
    </row>
    <row r="31" spans="1:26" ht="12.75" customHeight="1">
      <c r="A31" s="108">
        <v>16</v>
      </c>
      <c r="B31" s="556" t="s">
        <v>242</v>
      </c>
      <c r="C31" s="556"/>
      <c r="D31" s="556"/>
      <c r="E31" s="556"/>
      <c r="F31" s="114"/>
      <c r="G31" s="115"/>
      <c r="H31" s="114">
        <v>1</v>
      </c>
      <c r="I31" s="116">
        <f t="shared" si="0"/>
        <v>1</v>
      </c>
      <c r="J31" s="117"/>
      <c r="K31" s="292">
        <v>1</v>
      </c>
      <c r="L31" s="118">
        <f t="shared" si="5"/>
        <v>0</v>
      </c>
      <c r="M31" s="114"/>
      <c r="N31" s="114">
        <v>1</v>
      </c>
      <c r="O31" s="116">
        <f t="shared" si="1"/>
        <v>1</v>
      </c>
      <c r="P31" s="114">
        <v>1</v>
      </c>
      <c r="Q31" s="118">
        <f t="shared" si="2"/>
        <v>0</v>
      </c>
      <c r="R31" s="114"/>
      <c r="S31" s="114"/>
      <c r="T31" s="114"/>
      <c r="U31" s="116">
        <f t="shared" si="3"/>
        <v>0</v>
      </c>
      <c r="V31" s="114"/>
      <c r="W31" s="118">
        <f t="shared" si="4"/>
        <v>0</v>
      </c>
      <c r="X31" s="121"/>
      <c r="Y31" s="121"/>
      <c r="Z31" s="122"/>
    </row>
    <row r="32" spans="1:26" ht="12.75" customHeight="1">
      <c r="A32" s="111" t="s">
        <v>694</v>
      </c>
      <c r="B32" s="559" t="s">
        <v>243</v>
      </c>
      <c r="C32" s="130" t="s">
        <v>209</v>
      </c>
      <c r="D32" s="130"/>
      <c r="E32" s="130"/>
      <c r="F32" s="114"/>
      <c r="G32" s="115"/>
      <c r="H32" s="114"/>
      <c r="I32" s="116">
        <f t="shared" si="0"/>
        <v>0</v>
      </c>
      <c r="J32" s="117"/>
      <c r="K32" s="71"/>
      <c r="L32" s="118">
        <f t="shared" si="5"/>
        <v>0</v>
      </c>
      <c r="M32" s="114"/>
      <c r="N32" s="114"/>
      <c r="O32" s="116">
        <f t="shared" si="1"/>
        <v>0</v>
      </c>
      <c r="P32" s="114"/>
      <c r="Q32" s="118">
        <f t="shared" si="2"/>
        <v>0</v>
      </c>
      <c r="R32" s="114"/>
      <c r="S32" s="114"/>
      <c r="T32" s="114"/>
      <c r="U32" s="116">
        <f t="shared" si="3"/>
        <v>0</v>
      </c>
      <c r="V32" s="114"/>
      <c r="W32" s="118">
        <f t="shared" si="4"/>
        <v>0</v>
      </c>
      <c r="X32" s="121">
        <v>4</v>
      </c>
      <c r="Y32" s="121">
        <v>2</v>
      </c>
      <c r="Z32" s="122"/>
    </row>
    <row r="33" spans="1:26" ht="12.75" customHeight="1">
      <c r="A33" s="111" t="s">
        <v>695</v>
      </c>
      <c r="B33" s="559"/>
      <c r="C33" s="560" t="s">
        <v>203</v>
      </c>
      <c r="D33" s="560"/>
      <c r="E33" s="560"/>
      <c r="F33" s="114"/>
      <c r="G33" s="115"/>
      <c r="H33" s="114"/>
      <c r="I33" s="116">
        <f t="shared" si="0"/>
        <v>0</v>
      </c>
      <c r="J33" s="117"/>
      <c r="K33" s="71"/>
      <c r="L33" s="118">
        <f t="shared" si="5"/>
        <v>0</v>
      </c>
      <c r="M33" s="114"/>
      <c r="N33" s="114"/>
      <c r="O33" s="116">
        <f t="shared" si="1"/>
        <v>0</v>
      </c>
      <c r="P33" s="114"/>
      <c r="Q33" s="118">
        <f t="shared" si="2"/>
        <v>0</v>
      </c>
      <c r="R33" s="114"/>
      <c r="S33" s="114"/>
      <c r="T33" s="114"/>
      <c r="U33" s="116">
        <f t="shared" si="3"/>
        <v>0</v>
      </c>
      <c r="V33" s="114"/>
      <c r="W33" s="118">
        <f t="shared" si="4"/>
        <v>0</v>
      </c>
      <c r="X33" s="121"/>
      <c r="Y33" s="121"/>
      <c r="Z33" s="122"/>
    </row>
    <row r="34" spans="1:26" ht="12.75" customHeight="1">
      <c r="A34" s="111" t="s">
        <v>696</v>
      </c>
      <c r="B34" s="559"/>
      <c r="C34" s="560" t="s">
        <v>204</v>
      </c>
      <c r="D34" s="560"/>
      <c r="E34" s="560"/>
      <c r="F34" s="114"/>
      <c r="G34" s="115"/>
      <c r="H34" s="114"/>
      <c r="I34" s="116">
        <f t="shared" si="0"/>
        <v>0</v>
      </c>
      <c r="J34" s="117"/>
      <c r="K34" s="71"/>
      <c r="L34" s="118">
        <f t="shared" si="5"/>
        <v>0</v>
      </c>
      <c r="M34" s="114"/>
      <c r="N34" s="114"/>
      <c r="O34" s="116">
        <f t="shared" si="1"/>
        <v>0</v>
      </c>
      <c r="P34" s="114"/>
      <c r="Q34" s="118">
        <f t="shared" si="2"/>
        <v>0</v>
      </c>
      <c r="R34" s="114"/>
      <c r="S34" s="114"/>
      <c r="T34" s="114"/>
      <c r="U34" s="116">
        <f t="shared" si="3"/>
        <v>0</v>
      </c>
      <c r="V34" s="114"/>
      <c r="W34" s="118">
        <f t="shared" si="4"/>
        <v>0</v>
      </c>
      <c r="X34" s="121"/>
      <c r="Y34" s="121"/>
      <c r="Z34" s="122"/>
    </row>
    <row r="35" spans="1:26" ht="16.5" customHeight="1">
      <c r="A35" s="111" t="s">
        <v>697</v>
      </c>
      <c r="B35" s="559"/>
      <c r="C35" s="560" t="s">
        <v>205</v>
      </c>
      <c r="D35" s="560"/>
      <c r="E35" s="560"/>
      <c r="F35" s="114"/>
      <c r="G35" s="115"/>
      <c r="H35" s="114"/>
      <c r="I35" s="116">
        <f t="shared" si="0"/>
        <v>0</v>
      </c>
      <c r="J35" s="117"/>
      <c r="K35" s="71"/>
      <c r="L35" s="118">
        <f t="shared" si="5"/>
        <v>0</v>
      </c>
      <c r="M35" s="114"/>
      <c r="N35" s="114"/>
      <c r="O35" s="116">
        <f t="shared" si="1"/>
        <v>0</v>
      </c>
      <c r="P35" s="114"/>
      <c r="Q35" s="118">
        <f t="shared" si="2"/>
        <v>0</v>
      </c>
      <c r="R35" s="114"/>
      <c r="S35" s="114"/>
      <c r="T35" s="114"/>
      <c r="U35" s="116">
        <f t="shared" si="3"/>
        <v>0</v>
      </c>
      <c r="V35" s="114"/>
      <c r="W35" s="118">
        <f t="shared" si="4"/>
        <v>0</v>
      </c>
      <c r="X35" s="121"/>
      <c r="Y35" s="121"/>
      <c r="Z35" s="122"/>
    </row>
    <row r="36" spans="1:26" ht="15.75" customHeight="1">
      <c r="A36" s="555" t="s">
        <v>177</v>
      </c>
      <c r="B36" s="555"/>
      <c r="C36" s="555"/>
      <c r="D36" s="555"/>
      <c r="E36" s="555"/>
      <c r="F36" s="131">
        <f aca="true" t="shared" si="6" ref="F36:Z36">SUM(F7:F35)</f>
        <v>5</v>
      </c>
      <c r="G36" s="131">
        <f t="shared" si="6"/>
        <v>2</v>
      </c>
      <c r="H36" s="131">
        <f t="shared" si="6"/>
        <v>18</v>
      </c>
      <c r="I36" s="131">
        <f t="shared" si="6"/>
        <v>25</v>
      </c>
      <c r="J36" s="131">
        <f t="shared" si="6"/>
        <v>1</v>
      </c>
      <c r="K36" s="131">
        <f t="shared" si="6"/>
        <v>41</v>
      </c>
      <c r="L36" s="132">
        <f t="shared" si="6"/>
        <v>-15</v>
      </c>
      <c r="M36" s="131">
        <f t="shared" si="6"/>
        <v>35</v>
      </c>
      <c r="N36" s="131">
        <f t="shared" si="6"/>
        <v>10</v>
      </c>
      <c r="O36" s="131">
        <f t="shared" si="6"/>
        <v>45</v>
      </c>
      <c r="P36" s="131">
        <f t="shared" si="6"/>
        <v>67</v>
      </c>
      <c r="Q36" s="132">
        <f t="shared" si="6"/>
        <v>-22</v>
      </c>
      <c r="R36" s="131">
        <f t="shared" si="6"/>
        <v>0</v>
      </c>
      <c r="S36" s="131">
        <f t="shared" si="6"/>
        <v>0</v>
      </c>
      <c r="T36" s="131">
        <f t="shared" si="6"/>
        <v>3</v>
      </c>
      <c r="U36" s="131">
        <f t="shared" si="6"/>
        <v>3</v>
      </c>
      <c r="V36" s="131">
        <f t="shared" si="6"/>
        <v>3</v>
      </c>
      <c r="W36" s="132">
        <f t="shared" si="6"/>
        <v>0</v>
      </c>
      <c r="X36" s="131">
        <f t="shared" si="6"/>
        <v>6</v>
      </c>
      <c r="Y36" s="131">
        <f t="shared" si="6"/>
        <v>8</v>
      </c>
      <c r="Z36" s="131">
        <f t="shared" si="6"/>
        <v>1</v>
      </c>
    </row>
    <row r="37" spans="1:26" ht="10.5" customHeight="1">
      <c r="A37" s="133" t="s">
        <v>244</v>
      </c>
      <c r="X37" s="134"/>
      <c r="Y37" s="134"/>
      <c r="Z37" s="135"/>
    </row>
    <row r="38" spans="1:12" ht="9.75">
      <c r="A38" s="134" t="s">
        <v>698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</row>
    <row r="39" spans="1:24" ht="12.75">
      <c r="A39" s="134"/>
      <c r="B39" s="134"/>
      <c r="C39" s="136"/>
      <c r="D39" s="136"/>
      <c r="E39" s="136"/>
      <c r="F39" s="137"/>
      <c r="G39" s="137"/>
      <c r="H39" s="137"/>
      <c r="I39" s="138"/>
      <c r="J39" s="138"/>
      <c r="K39" s="137"/>
      <c r="L39" s="137"/>
      <c r="X39" s="139"/>
    </row>
  </sheetData>
  <sheetProtection formatCells="0" formatColumns="0" formatRows="0" insertColumns="0" insertRows="0"/>
  <mergeCells count="40">
    <mergeCell ref="A2:W2"/>
    <mergeCell ref="A1:Z1"/>
    <mergeCell ref="A4:A6"/>
    <mergeCell ref="B4:E6"/>
    <mergeCell ref="F4:W4"/>
    <mergeCell ref="X4:Z5"/>
    <mergeCell ref="F5:I5"/>
    <mergeCell ref="J5:J6"/>
    <mergeCell ref="K5:K6"/>
    <mergeCell ref="L5:L6"/>
    <mergeCell ref="M5:Q5"/>
    <mergeCell ref="R5:W5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B24"/>
    <mergeCell ref="C18:E18"/>
    <mergeCell ref="C19:E19"/>
    <mergeCell ref="C20:E20"/>
    <mergeCell ref="C21:E21"/>
    <mergeCell ref="C22:E22"/>
    <mergeCell ref="C23:E23"/>
    <mergeCell ref="C24:E24"/>
    <mergeCell ref="A36:E36"/>
    <mergeCell ref="B25:E25"/>
    <mergeCell ref="B26:E26"/>
    <mergeCell ref="B27:C27"/>
    <mergeCell ref="B31:E31"/>
    <mergeCell ref="B32:B35"/>
    <mergeCell ref="C33:E33"/>
    <mergeCell ref="C34:E34"/>
    <mergeCell ref="C35:E35"/>
  </mergeCells>
  <printOptions/>
  <pageMargins left="0.2362204724409449" right="0.2362204724409449" top="0.2362204724409449" bottom="0.2362204724409449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140625" style="141" customWidth="1"/>
    <col min="2" max="2" width="6.57421875" style="141" bestFit="1" customWidth="1"/>
    <col min="3" max="3" width="6.57421875" style="141" customWidth="1"/>
    <col min="4" max="4" width="6.7109375" style="141" customWidth="1"/>
    <col min="5" max="5" width="6.28125" style="141" bestFit="1" customWidth="1"/>
    <col min="6" max="6" width="8.28125" style="141" customWidth="1"/>
    <col min="7" max="7" width="6.28125" style="141" bestFit="1" customWidth="1"/>
    <col min="8" max="8" width="8.00390625" style="141" customWidth="1"/>
    <col min="9" max="9" width="7.57421875" style="141" customWidth="1"/>
    <col min="10" max="10" width="7.57421875" style="141" bestFit="1" customWidth="1"/>
    <col min="11" max="11" width="7.7109375" style="141" customWidth="1"/>
    <col min="12" max="12" width="7.00390625" style="141" customWidth="1"/>
    <col min="13" max="13" width="6.421875" style="141" customWidth="1"/>
    <col min="14" max="14" width="7.00390625" style="141" customWidth="1"/>
    <col min="15" max="15" width="8.00390625" style="141" customWidth="1"/>
    <col min="16" max="16" width="7.8515625" style="141" customWidth="1"/>
    <col min="17" max="16384" width="9.140625" style="141" customWidth="1"/>
  </cols>
  <sheetData>
    <row r="1" spans="1:13" ht="16.5" customHeight="1">
      <c r="A1" s="140" t="s">
        <v>835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15" customHeight="1">
      <c r="A2" s="563" t="s">
        <v>812</v>
      </c>
      <c r="B2" s="563"/>
      <c r="C2" s="563"/>
      <c r="D2" s="563"/>
      <c r="E2" s="563"/>
      <c r="F2" s="563"/>
      <c r="G2" s="563"/>
      <c r="H2" s="563"/>
      <c r="I2" s="563"/>
      <c r="J2" s="563"/>
      <c r="K2" s="142"/>
      <c r="M2" s="106"/>
    </row>
    <row r="3" spans="1:16" ht="16.5" customHeight="1">
      <c r="A3" s="143"/>
      <c r="B3" s="143"/>
      <c r="C3" s="143"/>
      <c r="D3" s="143"/>
      <c r="E3" s="143"/>
      <c r="F3" s="143"/>
      <c r="J3" s="144"/>
      <c r="K3" s="144"/>
      <c r="L3" s="144"/>
      <c r="P3" s="106" t="s">
        <v>274</v>
      </c>
    </row>
    <row r="4" spans="1:16" ht="18.75" customHeight="1">
      <c r="A4" s="576" t="s">
        <v>371</v>
      </c>
      <c r="B4" s="567" t="s">
        <v>690</v>
      </c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6" t="s">
        <v>691</v>
      </c>
      <c r="O4" s="566"/>
      <c r="P4" s="566"/>
    </row>
    <row r="5" spans="1:16" ht="22.5" customHeight="1">
      <c r="A5" s="576"/>
      <c r="B5" s="577" t="s">
        <v>246</v>
      </c>
      <c r="C5" s="577"/>
      <c r="D5" s="577"/>
      <c r="E5" s="577"/>
      <c r="F5" s="575" t="s">
        <v>185</v>
      </c>
      <c r="G5" s="577" t="s">
        <v>236</v>
      </c>
      <c r="H5" s="575" t="s">
        <v>699</v>
      </c>
      <c r="I5" s="575" t="s">
        <v>700</v>
      </c>
      <c r="J5" s="575" t="s">
        <v>185</v>
      </c>
      <c r="K5" s="575"/>
      <c r="L5" s="575" t="s">
        <v>669</v>
      </c>
      <c r="M5" s="575" t="s">
        <v>670</v>
      </c>
      <c r="N5" s="566"/>
      <c r="O5" s="566"/>
      <c r="P5" s="566"/>
    </row>
    <row r="6" spans="1:16" ht="56.25">
      <c r="A6" s="576"/>
      <c r="B6" s="146" t="s">
        <v>246</v>
      </c>
      <c r="C6" s="146" t="s">
        <v>692</v>
      </c>
      <c r="D6" s="146" t="s">
        <v>183</v>
      </c>
      <c r="E6" s="146" t="s">
        <v>184</v>
      </c>
      <c r="F6" s="575"/>
      <c r="G6" s="577"/>
      <c r="H6" s="575"/>
      <c r="I6" s="575"/>
      <c r="J6" s="146" t="s">
        <v>699</v>
      </c>
      <c r="K6" s="146" t="s">
        <v>700</v>
      </c>
      <c r="L6" s="575"/>
      <c r="M6" s="575"/>
      <c r="N6" s="146" t="s">
        <v>246</v>
      </c>
      <c r="O6" s="146" t="s">
        <v>699</v>
      </c>
      <c r="P6" s="146" t="s">
        <v>700</v>
      </c>
    </row>
    <row r="7" spans="1:16" ht="30" customHeight="1">
      <c r="A7" s="145" t="s">
        <v>247</v>
      </c>
      <c r="B7" s="147"/>
      <c r="C7" s="148"/>
      <c r="D7" s="147"/>
      <c r="E7" s="149">
        <f>SUM(B7:D7)</f>
        <v>0</v>
      </c>
      <c r="F7" s="147"/>
      <c r="G7" s="150">
        <f>E7-F7</f>
        <v>0</v>
      </c>
      <c r="H7" s="147"/>
      <c r="I7" s="147"/>
      <c r="J7" s="151"/>
      <c r="K7" s="151"/>
      <c r="L7" s="152">
        <f>H7-J7</f>
        <v>0</v>
      </c>
      <c r="M7" s="152">
        <f>I7-K7</f>
        <v>0</v>
      </c>
      <c r="N7" s="147"/>
      <c r="O7" s="147"/>
      <c r="P7" s="153"/>
    </row>
    <row r="8" spans="1:16" ht="14.25">
      <c r="A8" s="154" t="s">
        <v>211</v>
      </c>
      <c r="B8" s="147"/>
      <c r="C8" s="148"/>
      <c r="D8" s="147"/>
      <c r="E8" s="149">
        <f aca="true" t="shared" si="0" ref="E8:E15">SUM(B8:D8)</f>
        <v>0</v>
      </c>
      <c r="F8" s="147"/>
      <c r="G8" s="150">
        <f aca="true" t="shared" si="1" ref="G8:G14">E8-F8</f>
        <v>0</v>
      </c>
      <c r="H8" s="147"/>
      <c r="I8" s="147"/>
      <c r="J8" s="151"/>
      <c r="K8" s="151"/>
      <c r="L8" s="152">
        <f aca="true" t="shared" si="2" ref="L8:L14">H8-J8</f>
        <v>0</v>
      </c>
      <c r="M8" s="152">
        <v>0</v>
      </c>
      <c r="N8" s="147"/>
      <c r="O8" s="147"/>
      <c r="P8" s="153"/>
    </row>
    <row r="9" spans="1:16" ht="14.25">
      <c r="A9" s="154" t="s">
        <v>321</v>
      </c>
      <c r="B9" s="147"/>
      <c r="C9" s="148"/>
      <c r="D9" s="147"/>
      <c r="E9" s="149">
        <f t="shared" si="0"/>
        <v>0</v>
      </c>
      <c r="F9" s="147"/>
      <c r="G9" s="150">
        <f t="shared" si="1"/>
        <v>0</v>
      </c>
      <c r="H9" s="147"/>
      <c r="I9" s="147"/>
      <c r="J9" s="151"/>
      <c r="K9" s="151"/>
      <c r="L9" s="152">
        <f t="shared" si="2"/>
        <v>0</v>
      </c>
      <c r="M9" s="152">
        <v>0</v>
      </c>
      <c r="N9" s="147"/>
      <c r="O9" s="147"/>
      <c r="P9" s="153"/>
    </row>
    <row r="10" spans="1:16" ht="14.25">
      <c r="A10" s="154" t="s">
        <v>212</v>
      </c>
      <c r="B10" s="147"/>
      <c r="C10" s="148"/>
      <c r="D10" s="147"/>
      <c r="E10" s="149">
        <f t="shared" si="0"/>
        <v>0</v>
      </c>
      <c r="F10" s="147"/>
      <c r="G10" s="150">
        <f t="shared" si="1"/>
        <v>0</v>
      </c>
      <c r="H10" s="147"/>
      <c r="I10" s="147"/>
      <c r="J10" s="151"/>
      <c r="K10" s="151"/>
      <c r="L10" s="152">
        <f t="shared" si="2"/>
        <v>0</v>
      </c>
      <c r="M10" s="152">
        <v>0</v>
      </c>
      <c r="N10" s="147"/>
      <c r="O10" s="147"/>
      <c r="P10" s="153"/>
    </row>
    <row r="11" spans="1:16" ht="25.5">
      <c r="A11" s="154" t="s">
        <v>674</v>
      </c>
      <c r="B11" s="147"/>
      <c r="C11" s="148"/>
      <c r="D11" s="147"/>
      <c r="E11" s="149">
        <f t="shared" si="0"/>
        <v>0</v>
      </c>
      <c r="F11" s="147"/>
      <c r="G11" s="150">
        <f t="shared" si="1"/>
        <v>0</v>
      </c>
      <c r="H11" s="147"/>
      <c r="I11" s="147"/>
      <c r="J11" s="151"/>
      <c r="K11" s="151"/>
      <c r="L11" s="152">
        <f t="shared" si="2"/>
        <v>0</v>
      </c>
      <c r="M11" s="152">
        <v>0</v>
      </c>
      <c r="N11" s="147"/>
      <c r="O11" s="147"/>
      <c r="P11" s="153"/>
    </row>
    <row r="12" spans="1:16" ht="25.5">
      <c r="A12" s="154" t="s">
        <v>322</v>
      </c>
      <c r="B12" s="147"/>
      <c r="C12" s="148"/>
      <c r="D12" s="147"/>
      <c r="E12" s="149">
        <f t="shared" si="0"/>
        <v>0</v>
      </c>
      <c r="F12" s="147"/>
      <c r="G12" s="150">
        <f t="shared" si="1"/>
        <v>0</v>
      </c>
      <c r="H12" s="147"/>
      <c r="I12" s="147"/>
      <c r="J12" s="151"/>
      <c r="K12" s="151"/>
      <c r="L12" s="152">
        <f t="shared" si="2"/>
        <v>0</v>
      </c>
      <c r="M12" s="152">
        <v>0</v>
      </c>
      <c r="N12" s="147"/>
      <c r="O12" s="147"/>
      <c r="P12" s="153"/>
    </row>
    <row r="13" spans="1:16" ht="14.25">
      <c r="A13" s="154" t="s">
        <v>213</v>
      </c>
      <c r="B13" s="147"/>
      <c r="C13" s="148"/>
      <c r="D13" s="147"/>
      <c r="E13" s="149">
        <f t="shared" si="0"/>
        <v>0</v>
      </c>
      <c r="F13" s="147"/>
      <c r="G13" s="150">
        <f t="shared" si="1"/>
        <v>0</v>
      </c>
      <c r="H13" s="147"/>
      <c r="I13" s="147"/>
      <c r="J13" s="151"/>
      <c r="K13" s="151"/>
      <c r="L13" s="152">
        <f t="shared" si="2"/>
        <v>0</v>
      </c>
      <c r="M13" s="152">
        <v>0</v>
      </c>
      <c r="N13" s="147"/>
      <c r="O13" s="147"/>
      <c r="P13" s="153"/>
    </row>
    <row r="14" spans="1:16" ht="14.25">
      <c r="A14" s="155" t="s">
        <v>198</v>
      </c>
      <c r="B14" s="147"/>
      <c r="C14" s="148"/>
      <c r="D14" s="147"/>
      <c r="E14" s="149">
        <f t="shared" si="0"/>
        <v>0</v>
      </c>
      <c r="F14" s="147"/>
      <c r="G14" s="150">
        <f t="shared" si="1"/>
        <v>0</v>
      </c>
      <c r="H14" s="147"/>
      <c r="I14" s="147"/>
      <c r="J14" s="151"/>
      <c r="K14" s="151"/>
      <c r="L14" s="152">
        <f t="shared" si="2"/>
        <v>0</v>
      </c>
      <c r="M14" s="152">
        <v>0</v>
      </c>
      <c r="N14" s="147"/>
      <c r="O14" s="147"/>
      <c r="P14" s="153"/>
    </row>
    <row r="15" spans="1:16" ht="15">
      <c r="A15" s="156" t="s">
        <v>232</v>
      </c>
      <c r="B15" s="157">
        <f>SUM(B7:B14)</f>
        <v>0</v>
      </c>
      <c r="C15" s="157">
        <f>SUM(C7:C14)</f>
        <v>0</v>
      </c>
      <c r="D15" s="157">
        <f>SUM(D7:D14)</f>
        <v>0</v>
      </c>
      <c r="E15" s="158">
        <f t="shared" si="0"/>
        <v>0</v>
      </c>
      <c r="F15" s="157">
        <f aca="true" t="shared" si="3" ref="F15:P15">SUM(F7:F14)</f>
        <v>0</v>
      </c>
      <c r="G15" s="159">
        <f t="shared" si="3"/>
        <v>0</v>
      </c>
      <c r="H15" s="157">
        <f t="shared" si="3"/>
        <v>0</v>
      </c>
      <c r="I15" s="157">
        <f t="shared" si="3"/>
        <v>0</v>
      </c>
      <c r="J15" s="157">
        <f t="shared" si="3"/>
        <v>0</v>
      </c>
      <c r="K15" s="157">
        <f t="shared" si="3"/>
        <v>0</v>
      </c>
      <c r="L15" s="160">
        <f t="shared" si="3"/>
        <v>0</v>
      </c>
      <c r="M15" s="160">
        <f t="shared" si="3"/>
        <v>0</v>
      </c>
      <c r="N15" s="157">
        <f t="shared" si="3"/>
        <v>0</v>
      </c>
      <c r="O15" s="157">
        <f t="shared" si="3"/>
        <v>0</v>
      </c>
      <c r="P15" s="157">
        <f t="shared" si="3"/>
        <v>0</v>
      </c>
    </row>
  </sheetData>
  <sheetProtection formatCells="0" formatColumns="0" formatRows="0" insertColumns="0" insertRows="0"/>
  <mergeCells count="12">
    <mergeCell ref="N4:P5"/>
    <mergeCell ref="B5:E5"/>
    <mergeCell ref="F5:F6"/>
    <mergeCell ref="G5:G6"/>
    <mergeCell ref="H5:H6"/>
    <mergeCell ref="I5:I6"/>
    <mergeCell ref="J5:K5"/>
    <mergeCell ref="L5:L6"/>
    <mergeCell ref="A2:J2"/>
    <mergeCell ref="M5:M6"/>
    <mergeCell ref="A4:A6"/>
    <mergeCell ref="B4:M4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3">
      <selection activeCell="P10" sqref="P10"/>
    </sheetView>
  </sheetViews>
  <sheetFormatPr defaultColWidth="9.140625" defaultRowHeight="12.75"/>
  <cols>
    <col min="1" max="1" width="28.421875" style="165" customWidth="1"/>
    <col min="2" max="2" width="9.28125" style="165" customWidth="1"/>
    <col min="3" max="3" width="7.7109375" style="165" customWidth="1"/>
    <col min="4" max="4" width="5.421875" style="165" bestFit="1" customWidth="1"/>
    <col min="5" max="5" width="5.57421875" style="165" customWidth="1"/>
    <col min="6" max="6" width="7.421875" style="165" customWidth="1"/>
    <col min="7" max="7" width="5.00390625" style="165" customWidth="1"/>
    <col min="8" max="8" width="5.421875" style="165" customWidth="1"/>
    <col min="9" max="9" width="7.00390625" style="165" bestFit="1" customWidth="1"/>
    <col min="10" max="10" width="5.421875" style="165" customWidth="1"/>
    <col min="11" max="11" width="5.421875" style="165" bestFit="1" customWidth="1"/>
    <col min="12" max="12" width="7.421875" style="165" customWidth="1"/>
    <col min="13" max="13" width="4.57421875" style="166" customWidth="1"/>
    <col min="14" max="14" width="5.421875" style="141" customWidth="1"/>
    <col min="15" max="16384" width="9.140625" style="141" customWidth="1"/>
  </cols>
  <sheetData>
    <row r="1" spans="1:14" s="163" customFormat="1" ht="15">
      <c r="A1" s="140" t="s">
        <v>839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2"/>
    </row>
    <row r="2" spans="1:13" ht="18" customHeight="1">
      <c r="A2" s="282" t="s">
        <v>812</v>
      </c>
      <c r="B2" s="293"/>
      <c r="C2" s="293"/>
      <c r="D2" s="293"/>
      <c r="E2" s="293"/>
      <c r="F2" s="293"/>
      <c r="G2" s="293"/>
      <c r="H2" s="294"/>
      <c r="I2" s="164"/>
      <c r="J2" s="164"/>
      <c r="K2" s="164"/>
      <c r="L2" s="164"/>
      <c r="M2" s="164"/>
    </row>
    <row r="3" ht="13.5" customHeight="1">
      <c r="N3" s="106" t="s">
        <v>275</v>
      </c>
    </row>
    <row r="4" spans="1:14" ht="12.75" customHeight="1">
      <c r="A4" s="578" t="s">
        <v>276</v>
      </c>
      <c r="B4" s="578" t="s">
        <v>340</v>
      </c>
      <c r="C4" s="578" t="s">
        <v>341</v>
      </c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</row>
    <row r="5" spans="1:14" ht="12.75" customHeight="1">
      <c r="A5" s="578"/>
      <c r="B5" s="578"/>
      <c r="C5" s="578" t="s">
        <v>342</v>
      </c>
      <c r="D5" s="578"/>
      <c r="E5" s="578"/>
      <c r="F5" s="578"/>
      <c r="G5" s="578"/>
      <c r="H5" s="578"/>
      <c r="I5" s="578" t="s">
        <v>343</v>
      </c>
      <c r="J5" s="578"/>
      <c r="K5" s="578"/>
      <c r="L5" s="578"/>
      <c r="M5" s="578"/>
      <c r="N5" s="578"/>
    </row>
    <row r="6" spans="1:14" ht="48.75">
      <c r="A6" s="578"/>
      <c r="B6" s="578"/>
      <c r="C6" s="112" t="s">
        <v>344</v>
      </c>
      <c r="D6" s="112" t="s">
        <v>185</v>
      </c>
      <c r="E6" s="112" t="s">
        <v>236</v>
      </c>
      <c r="F6" s="112" t="s">
        <v>345</v>
      </c>
      <c r="G6" s="112" t="s">
        <v>185</v>
      </c>
      <c r="H6" s="112" t="s">
        <v>210</v>
      </c>
      <c r="I6" s="112" t="s">
        <v>346</v>
      </c>
      <c r="J6" s="112" t="s">
        <v>185</v>
      </c>
      <c r="K6" s="112" t="s">
        <v>210</v>
      </c>
      <c r="L6" s="112" t="s">
        <v>372</v>
      </c>
      <c r="M6" s="112" t="s">
        <v>185</v>
      </c>
      <c r="N6" s="112" t="s">
        <v>210</v>
      </c>
    </row>
    <row r="7" spans="1:14" ht="25.5">
      <c r="A7" s="43" t="s">
        <v>810</v>
      </c>
      <c r="B7" s="43" t="s">
        <v>811</v>
      </c>
      <c r="C7" s="167">
        <v>2</v>
      </c>
      <c r="D7" s="168">
        <v>3</v>
      </c>
      <c r="E7" s="169">
        <f aca="true" t="shared" si="0" ref="E7:E27">C7-D7</f>
        <v>-1</v>
      </c>
      <c r="F7" s="167">
        <v>1</v>
      </c>
      <c r="G7" s="168">
        <v>1</v>
      </c>
      <c r="H7" s="169">
        <f aca="true" t="shared" si="1" ref="H7:H27">F7-G7</f>
        <v>0</v>
      </c>
      <c r="I7" s="170"/>
      <c r="J7" s="168"/>
      <c r="K7" s="169">
        <f aca="true" t="shared" si="2" ref="K7:K27">I7-J7</f>
        <v>0</v>
      </c>
      <c r="L7" s="170"/>
      <c r="M7" s="168"/>
      <c r="N7" s="169">
        <f aca="true" t="shared" si="3" ref="N7:N27">L7-M7</f>
        <v>0</v>
      </c>
    </row>
    <row r="8" spans="1:14" ht="12.75">
      <c r="A8" s="43"/>
      <c r="B8" s="43"/>
      <c r="C8" s="167"/>
      <c r="D8" s="168"/>
      <c r="E8" s="169">
        <f t="shared" si="0"/>
        <v>0</v>
      </c>
      <c r="F8" s="167"/>
      <c r="G8" s="168"/>
      <c r="H8" s="169">
        <f t="shared" si="1"/>
        <v>0</v>
      </c>
      <c r="I8" s="170"/>
      <c r="J8" s="168"/>
      <c r="K8" s="169">
        <f t="shared" si="2"/>
        <v>0</v>
      </c>
      <c r="L8" s="170"/>
      <c r="M8" s="168"/>
      <c r="N8" s="169">
        <f t="shared" si="3"/>
        <v>0</v>
      </c>
    </row>
    <row r="9" spans="1:14" ht="12.75">
      <c r="A9" s="43"/>
      <c r="B9" s="43"/>
      <c r="C9" s="167"/>
      <c r="D9" s="168"/>
      <c r="E9" s="169">
        <f t="shared" si="0"/>
        <v>0</v>
      </c>
      <c r="F9" s="167"/>
      <c r="G9" s="168"/>
      <c r="H9" s="169">
        <f t="shared" si="1"/>
        <v>0</v>
      </c>
      <c r="I9" s="170"/>
      <c r="J9" s="168"/>
      <c r="K9" s="169">
        <f t="shared" si="2"/>
        <v>0</v>
      </c>
      <c r="L9" s="170"/>
      <c r="M9" s="168"/>
      <c r="N9" s="169">
        <f t="shared" si="3"/>
        <v>0</v>
      </c>
    </row>
    <row r="10" spans="1:14" ht="12.75">
      <c r="A10" s="43"/>
      <c r="B10" s="43"/>
      <c r="C10" s="167"/>
      <c r="D10" s="168"/>
      <c r="E10" s="169">
        <f t="shared" si="0"/>
        <v>0</v>
      </c>
      <c r="F10" s="167"/>
      <c r="G10" s="168"/>
      <c r="H10" s="169">
        <f t="shared" si="1"/>
        <v>0</v>
      </c>
      <c r="I10" s="170"/>
      <c r="J10" s="168"/>
      <c r="K10" s="169">
        <f t="shared" si="2"/>
        <v>0</v>
      </c>
      <c r="L10" s="170"/>
      <c r="M10" s="168"/>
      <c r="N10" s="169">
        <f t="shared" si="3"/>
        <v>0</v>
      </c>
    </row>
    <row r="11" spans="1:14" ht="12.75">
      <c r="A11" s="43"/>
      <c r="B11" s="43"/>
      <c r="C11" s="167"/>
      <c r="D11" s="168"/>
      <c r="E11" s="169">
        <f t="shared" si="0"/>
        <v>0</v>
      </c>
      <c r="F11" s="167"/>
      <c r="G11" s="168"/>
      <c r="H11" s="169">
        <f t="shared" si="1"/>
        <v>0</v>
      </c>
      <c r="I11" s="170"/>
      <c r="J11" s="168"/>
      <c r="K11" s="169">
        <f t="shared" si="2"/>
        <v>0</v>
      </c>
      <c r="L11" s="170"/>
      <c r="M11" s="168"/>
      <c r="N11" s="169">
        <f t="shared" si="3"/>
        <v>0</v>
      </c>
    </row>
    <row r="12" spans="1:14" ht="12.75">
      <c r="A12" s="43"/>
      <c r="B12" s="43"/>
      <c r="C12" s="167"/>
      <c r="D12" s="168"/>
      <c r="E12" s="169">
        <f t="shared" si="0"/>
        <v>0</v>
      </c>
      <c r="F12" s="167"/>
      <c r="G12" s="168"/>
      <c r="H12" s="169">
        <f t="shared" si="1"/>
        <v>0</v>
      </c>
      <c r="I12" s="170"/>
      <c r="J12" s="168"/>
      <c r="K12" s="169">
        <f t="shared" si="2"/>
        <v>0</v>
      </c>
      <c r="L12" s="170"/>
      <c r="M12" s="168"/>
      <c r="N12" s="169">
        <f t="shared" si="3"/>
        <v>0</v>
      </c>
    </row>
    <row r="13" spans="1:14" ht="12.75">
      <c r="A13" s="43"/>
      <c r="B13" s="43"/>
      <c r="C13" s="167"/>
      <c r="D13" s="168"/>
      <c r="E13" s="169">
        <f t="shared" si="0"/>
        <v>0</v>
      </c>
      <c r="F13" s="167"/>
      <c r="G13" s="168"/>
      <c r="H13" s="169">
        <f t="shared" si="1"/>
        <v>0</v>
      </c>
      <c r="I13" s="170"/>
      <c r="J13" s="168"/>
      <c r="K13" s="169">
        <f t="shared" si="2"/>
        <v>0</v>
      </c>
      <c r="L13" s="170"/>
      <c r="M13" s="168"/>
      <c r="N13" s="169">
        <f t="shared" si="3"/>
        <v>0</v>
      </c>
    </row>
    <row r="14" spans="1:14" ht="12.75">
      <c r="A14" s="43"/>
      <c r="B14" s="43"/>
      <c r="C14" s="167"/>
      <c r="D14" s="168"/>
      <c r="E14" s="169">
        <f t="shared" si="0"/>
        <v>0</v>
      </c>
      <c r="F14" s="167"/>
      <c r="G14" s="168"/>
      <c r="H14" s="169">
        <f t="shared" si="1"/>
        <v>0</v>
      </c>
      <c r="I14" s="170"/>
      <c r="J14" s="168"/>
      <c r="K14" s="169">
        <f t="shared" si="2"/>
        <v>0</v>
      </c>
      <c r="L14" s="170"/>
      <c r="M14" s="168"/>
      <c r="N14" s="169">
        <f t="shared" si="3"/>
        <v>0</v>
      </c>
    </row>
    <row r="15" spans="1:14" ht="12.75">
      <c r="A15" s="43"/>
      <c r="B15" s="43"/>
      <c r="C15" s="167"/>
      <c r="D15" s="168"/>
      <c r="E15" s="169">
        <f t="shared" si="0"/>
        <v>0</v>
      </c>
      <c r="F15" s="167"/>
      <c r="G15" s="168"/>
      <c r="H15" s="169">
        <f t="shared" si="1"/>
        <v>0</v>
      </c>
      <c r="I15" s="170"/>
      <c r="J15" s="168"/>
      <c r="K15" s="169">
        <f t="shared" si="2"/>
        <v>0</v>
      </c>
      <c r="L15" s="170"/>
      <c r="M15" s="168"/>
      <c r="N15" s="169">
        <f t="shared" si="3"/>
        <v>0</v>
      </c>
    </row>
    <row r="16" spans="1:14" ht="12.75">
      <c r="A16" s="43"/>
      <c r="B16" s="43"/>
      <c r="C16" s="167"/>
      <c r="D16" s="168"/>
      <c r="E16" s="169">
        <f t="shared" si="0"/>
        <v>0</v>
      </c>
      <c r="F16" s="167"/>
      <c r="G16" s="168"/>
      <c r="H16" s="169">
        <f t="shared" si="1"/>
        <v>0</v>
      </c>
      <c r="I16" s="170"/>
      <c r="J16" s="168"/>
      <c r="K16" s="169">
        <f t="shared" si="2"/>
        <v>0</v>
      </c>
      <c r="L16" s="170"/>
      <c r="M16" s="168"/>
      <c r="N16" s="169">
        <f t="shared" si="3"/>
        <v>0</v>
      </c>
    </row>
    <row r="17" spans="1:14" ht="12.75">
      <c r="A17" s="43"/>
      <c r="B17" s="43"/>
      <c r="C17" s="167"/>
      <c r="D17" s="168"/>
      <c r="E17" s="169">
        <f t="shared" si="0"/>
        <v>0</v>
      </c>
      <c r="F17" s="167"/>
      <c r="G17" s="168"/>
      <c r="H17" s="169">
        <f t="shared" si="1"/>
        <v>0</v>
      </c>
      <c r="I17" s="170"/>
      <c r="J17" s="168"/>
      <c r="K17" s="169">
        <f t="shared" si="2"/>
        <v>0</v>
      </c>
      <c r="L17" s="170"/>
      <c r="M17" s="168"/>
      <c r="N17" s="169">
        <f t="shared" si="3"/>
        <v>0</v>
      </c>
    </row>
    <row r="18" spans="1:14" ht="12.75">
      <c r="A18" s="43"/>
      <c r="B18" s="43"/>
      <c r="C18" s="167"/>
      <c r="D18" s="168"/>
      <c r="E18" s="169">
        <f t="shared" si="0"/>
        <v>0</v>
      </c>
      <c r="F18" s="167"/>
      <c r="G18" s="168"/>
      <c r="H18" s="169">
        <f t="shared" si="1"/>
        <v>0</v>
      </c>
      <c r="I18" s="170"/>
      <c r="J18" s="168"/>
      <c r="K18" s="169">
        <f t="shared" si="2"/>
        <v>0</v>
      </c>
      <c r="L18" s="170"/>
      <c r="M18" s="168"/>
      <c r="N18" s="169">
        <f t="shared" si="3"/>
        <v>0</v>
      </c>
    </row>
    <row r="19" spans="1:14" ht="12.75">
      <c r="A19" s="43"/>
      <c r="B19" s="43"/>
      <c r="C19" s="167"/>
      <c r="D19" s="168"/>
      <c r="E19" s="169">
        <f t="shared" si="0"/>
        <v>0</v>
      </c>
      <c r="F19" s="167"/>
      <c r="G19" s="168"/>
      <c r="H19" s="169">
        <f t="shared" si="1"/>
        <v>0</v>
      </c>
      <c r="I19" s="170"/>
      <c r="J19" s="168"/>
      <c r="K19" s="169">
        <f t="shared" si="2"/>
        <v>0</v>
      </c>
      <c r="L19" s="170"/>
      <c r="M19" s="168"/>
      <c r="N19" s="169">
        <f t="shared" si="3"/>
        <v>0</v>
      </c>
    </row>
    <row r="20" spans="1:14" ht="12.75">
      <c r="A20" s="43"/>
      <c r="B20" s="43"/>
      <c r="C20" s="167"/>
      <c r="D20" s="168"/>
      <c r="E20" s="169">
        <f t="shared" si="0"/>
        <v>0</v>
      </c>
      <c r="F20" s="167"/>
      <c r="G20" s="168"/>
      <c r="H20" s="169">
        <f t="shared" si="1"/>
        <v>0</v>
      </c>
      <c r="I20" s="170"/>
      <c r="J20" s="168"/>
      <c r="K20" s="169">
        <f t="shared" si="2"/>
        <v>0</v>
      </c>
      <c r="L20" s="170"/>
      <c r="M20" s="168"/>
      <c r="N20" s="169">
        <f t="shared" si="3"/>
        <v>0</v>
      </c>
    </row>
    <row r="21" spans="1:14" ht="12.75">
      <c r="A21" s="43"/>
      <c r="B21" s="43"/>
      <c r="C21" s="167"/>
      <c r="D21" s="168"/>
      <c r="E21" s="169">
        <f t="shared" si="0"/>
        <v>0</v>
      </c>
      <c r="F21" s="167"/>
      <c r="G21" s="168"/>
      <c r="H21" s="169">
        <f t="shared" si="1"/>
        <v>0</v>
      </c>
      <c r="I21" s="170"/>
      <c r="J21" s="168"/>
      <c r="K21" s="169">
        <f t="shared" si="2"/>
        <v>0</v>
      </c>
      <c r="L21" s="170"/>
      <c r="M21" s="168"/>
      <c r="N21" s="169">
        <f t="shared" si="3"/>
        <v>0</v>
      </c>
    </row>
    <row r="22" spans="1:14" ht="12.75">
      <c r="A22" s="43"/>
      <c r="B22" s="43"/>
      <c r="C22" s="167"/>
      <c r="D22" s="168"/>
      <c r="E22" s="169">
        <f t="shared" si="0"/>
        <v>0</v>
      </c>
      <c r="F22" s="167"/>
      <c r="G22" s="168"/>
      <c r="H22" s="169">
        <f t="shared" si="1"/>
        <v>0</v>
      </c>
      <c r="I22" s="170"/>
      <c r="J22" s="168"/>
      <c r="K22" s="169">
        <f t="shared" si="2"/>
        <v>0</v>
      </c>
      <c r="L22" s="170"/>
      <c r="M22" s="168"/>
      <c r="N22" s="169">
        <f t="shared" si="3"/>
        <v>0</v>
      </c>
    </row>
    <row r="23" spans="1:14" ht="12.75">
      <c r="A23" s="43"/>
      <c r="B23" s="43"/>
      <c r="C23" s="167"/>
      <c r="D23" s="168"/>
      <c r="E23" s="169">
        <f t="shared" si="0"/>
        <v>0</v>
      </c>
      <c r="F23" s="167"/>
      <c r="G23" s="168"/>
      <c r="H23" s="169">
        <f t="shared" si="1"/>
        <v>0</v>
      </c>
      <c r="I23" s="170"/>
      <c r="J23" s="168"/>
      <c r="K23" s="169">
        <f t="shared" si="2"/>
        <v>0</v>
      </c>
      <c r="L23" s="170"/>
      <c r="M23" s="168"/>
      <c r="N23" s="169">
        <f t="shared" si="3"/>
        <v>0</v>
      </c>
    </row>
    <row r="24" spans="1:14" ht="12.75">
      <c r="A24" s="43"/>
      <c r="B24" s="43"/>
      <c r="C24" s="167"/>
      <c r="D24" s="168"/>
      <c r="E24" s="169">
        <f t="shared" si="0"/>
        <v>0</v>
      </c>
      <c r="F24" s="167"/>
      <c r="G24" s="168"/>
      <c r="H24" s="169">
        <f t="shared" si="1"/>
        <v>0</v>
      </c>
      <c r="I24" s="170"/>
      <c r="J24" s="168"/>
      <c r="K24" s="169">
        <f t="shared" si="2"/>
        <v>0</v>
      </c>
      <c r="L24" s="170"/>
      <c r="M24" s="168"/>
      <c r="N24" s="169">
        <f t="shared" si="3"/>
        <v>0</v>
      </c>
    </row>
    <row r="25" spans="1:14" ht="12.75">
      <c r="A25" s="43"/>
      <c r="B25" s="43"/>
      <c r="C25" s="167"/>
      <c r="D25" s="168"/>
      <c r="E25" s="169">
        <f t="shared" si="0"/>
        <v>0</v>
      </c>
      <c r="F25" s="167"/>
      <c r="G25" s="168"/>
      <c r="H25" s="169">
        <f t="shared" si="1"/>
        <v>0</v>
      </c>
      <c r="I25" s="170"/>
      <c r="J25" s="168"/>
      <c r="K25" s="169">
        <f t="shared" si="2"/>
        <v>0</v>
      </c>
      <c r="L25" s="170"/>
      <c r="M25" s="168"/>
      <c r="N25" s="169">
        <f t="shared" si="3"/>
        <v>0</v>
      </c>
    </row>
    <row r="26" spans="1:14" ht="12.75">
      <c r="A26" s="43"/>
      <c r="B26" s="43"/>
      <c r="C26" s="167"/>
      <c r="D26" s="168"/>
      <c r="E26" s="169">
        <f t="shared" si="0"/>
        <v>0</v>
      </c>
      <c r="F26" s="167"/>
      <c r="G26" s="168"/>
      <c r="H26" s="169">
        <f t="shared" si="1"/>
        <v>0</v>
      </c>
      <c r="I26" s="170"/>
      <c r="J26" s="168"/>
      <c r="K26" s="169">
        <f t="shared" si="2"/>
        <v>0</v>
      </c>
      <c r="L26" s="170"/>
      <c r="M26" s="168"/>
      <c r="N26" s="169">
        <f t="shared" si="3"/>
        <v>0</v>
      </c>
    </row>
    <row r="27" spans="1:14" ht="12.75">
      <c r="A27" s="43"/>
      <c r="B27" s="43"/>
      <c r="C27" s="167"/>
      <c r="D27" s="168"/>
      <c r="E27" s="169">
        <f t="shared" si="0"/>
        <v>0</v>
      </c>
      <c r="F27" s="167"/>
      <c r="G27" s="168"/>
      <c r="H27" s="169">
        <f t="shared" si="1"/>
        <v>0</v>
      </c>
      <c r="I27" s="170"/>
      <c r="J27" s="168"/>
      <c r="K27" s="169">
        <f t="shared" si="2"/>
        <v>0</v>
      </c>
      <c r="L27" s="170"/>
      <c r="M27" s="168"/>
      <c r="N27" s="169">
        <f t="shared" si="3"/>
        <v>0</v>
      </c>
    </row>
    <row r="28" spans="1:14" ht="15">
      <c r="A28" s="171" t="s">
        <v>177</v>
      </c>
      <c r="B28" s="171"/>
      <c r="C28" s="172">
        <f aca="true" t="shared" si="4" ref="C28:N28">SUM(C7:C27)</f>
        <v>2</v>
      </c>
      <c r="D28" s="173">
        <f t="shared" si="4"/>
        <v>3</v>
      </c>
      <c r="E28" s="174">
        <f t="shared" si="4"/>
        <v>-1</v>
      </c>
      <c r="F28" s="173">
        <f t="shared" si="4"/>
        <v>1</v>
      </c>
      <c r="G28" s="173">
        <f t="shared" si="4"/>
        <v>1</v>
      </c>
      <c r="H28" s="174">
        <f t="shared" si="4"/>
        <v>0</v>
      </c>
      <c r="I28" s="175">
        <f t="shared" si="4"/>
        <v>0</v>
      </c>
      <c r="J28" s="173">
        <f t="shared" si="4"/>
        <v>0</v>
      </c>
      <c r="K28" s="174">
        <f t="shared" si="4"/>
        <v>0</v>
      </c>
      <c r="L28" s="175">
        <f t="shared" si="4"/>
        <v>0</v>
      </c>
      <c r="M28" s="173">
        <f t="shared" si="4"/>
        <v>0</v>
      </c>
      <c r="N28" s="174">
        <f t="shared" si="4"/>
        <v>0</v>
      </c>
    </row>
    <row r="31" spans="11:14" ht="12.75">
      <c r="K31" s="579" t="s">
        <v>245</v>
      </c>
      <c r="L31" s="579"/>
      <c r="M31" s="579"/>
      <c r="N31" s="579"/>
    </row>
  </sheetData>
  <sheetProtection formatCells="0" formatColumns="0" formatRows="0" insertColumns="0" insertRows="0"/>
  <mergeCells count="6">
    <mergeCell ref="A4:A6"/>
    <mergeCell ref="B4:B6"/>
    <mergeCell ref="C4:N4"/>
    <mergeCell ref="C5:H5"/>
    <mergeCell ref="I5:N5"/>
    <mergeCell ref="K31:N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5">
      <selection activeCell="K22" sqref="K22:M22"/>
    </sheetView>
  </sheetViews>
  <sheetFormatPr defaultColWidth="9.140625" defaultRowHeight="12.75"/>
  <cols>
    <col min="1" max="1" width="25.28125" style="97" customWidth="1"/>
    <col min="2" max="2" width="7.00390625" style="105" customWidth="1"/>
    <col min="3" max="3" width="7.8515625" style="105" customWidth="1"/>
    <col min="4" max="4" width="5.140625" style="105" customWidth="1"/>
    <col min="5" max="5" width="6.8515625" style="105" customWidth="1"/>
    <col min="6" max="6" width="6.8515625" style="180" customWidth="1"/>
    <col min="7" max="7" width="5.140625" style="105" customWidth="1"/>
    <col min="8" max="9" width="5.7109375" style="105" customWidth="1"/>
    <col min="10" max="10" width="6.00390625" style="105" customWidth="1"/>
    <col min="11" max="11" width="7.140625" style="97" bestFit="1" customWidth="1"/>
    <col min="12" max="12" width="6.7109375" style="97" bestFit="1" customWidth="1"/>
    <col min="13" max="13" width="9.421875" style="97" bestFit="1" customWidth="1"/>
    <col min="14" max="16384" width="9.140625" style="97" customWidth="1"/>
  </cols>
  <sheetData>
    <row r="1" spans="1:10" ht="12.75">
      <c r="A1" s="580" t="s">
        <v>836</v>
      </c>
      <c r="B1" s="580"/>
      <c r="C1" s="580"/>
      <c r="D1" s="580"/>
      <c r="E1" s="580"/>
      <c r="F1" s="580"/>
      <c r="G1" s="580"/>
      <c r="H1" s="580"/>
      <c r="I1" s="580"/>
      <c r="J1" s="580"/>
    </row>
    <row r="2" spans="1:10" ht="15">
      <c r="A2" s="82" t="s">
        <v>812</v>
      </c>
      <c r="B2" s="281"/>
      <c r="C2" s="281"/>
      <c r="D2" s="99"/>
      <c r="E2" s="99"/>
      <c r="F2" s="99"/>
      <c r="G2" s="99"/>
      <c r="H2" s="99"/>
      <c r="I2" s="99"/>
      <c r="J2" s="176"/>
    </row>
    <row r="3" spans="2:10" ht="12.75">
      <c r="B3" s="98"/>
      <c r="C3" s="98"/>
      <c r="D3" s="98"/>
      <c r="E3" s="98"/>
      <c r="F3" s="177"/>
      <c r="G3" s="98"/>
      <c r="H3" s="98"/>
      <c r="I3" s="98"/>
      <c r="J3" s="98"/>
    </row>
    <row r="4" spans="1:10" ht="54" customHeight="1">
      <c r="A4" s="178" t="s">
        <v>248</v>
      </c>
      <c r="B4" s="179"/>
      <c r="C4" s="179"/>
      <c r="D4" s="179"/>
      <c r="E4" s="179"/>
      <c r="F4" s="179"/>
      <c r="G4" s="179"/>
      <c r="H4" s="179"/>
      <c r="I4" s="179"/>
      <c r="J4" s="179"/>
    </row>
    <row r="5" spans="1:13" ht="12.75">
      <c r="A5" s="178"/>
      <c r="M5" s="181"/>
    </row>
    <row r="6" ht="12.75">
      <c r="M6" s="181" t="s">
        <v>706</v>
      </c>
    </row>
    <row r="7" spans="1:13" ht="49.5" customHeight="1">
      <c r="A7" s="578" t="s">
        <v>249</v>
      </c>
      <c r="B7" s="581" t="s">
        <v>690</v>
      </c>
      <c r="C7" s="581"/>
      <c r="D7" s="581"/>
      <c r="E7" s="581"/>
      <c r="F7" s="581"/>
      <c r="G7" s="581"/>
      <c r="H7" s="581"/>
      <c r="I7" s="581"/>
      <c r="J7" s="581"/>
      <c r="K7" s="581" t="s">
        <v>691</v>
      </c>
      <c r="L7" s="581"/>
      <c r="M7" s="581"/>
    </row>
    <row r="8" spans="1:13" ht="33" customHeight="1">
      <c r="A8" s="578"/>
      <c r="B8" s="111" t="s">
        <v>250</v>
      </c>
      <c r="C8" s="111" t="s">
        <v>185</v>
      </c>
      <c r="D8" s="111" t="s">
        <v>210</v>
      </c>
      <c r="E8" s="111" t="s">
        <v>251</v>
      </c>
      <c r="F8" s="111" t="s">
        <v>185</v>
      </c>
      <c r="G8" s="111" t="s">
        <v>210</v>
      </c>
      <c r="H8" s="111" t="s">
        <v>701</v>
      </c>
      <c r="I8" s="111" t="s">
        <v>185</v>
      </c>
      <c r="J8" s="126" t="s">
        <v>210</v>
      </c>
      <c r="K8" s="111" t="s">
        <v>250</v>
      </c>
      <c r="L8" s="111" t="s">
        <v>253</v>
      </c>
      <c r="M8" s="111" t="s">
        <v>254</v>
      </c>
    </row>
    <row r="9" spans="1:13" ht="12.75">
      <c r="A9" s="182" t="s">
        <v>280</v>
      </c>
      <c r="B9" s="115"/>
      <c r="C9" s="115"/>
      <c r="D9" s="118">
        <f>B9-C9</f>
        <v>0</v>
      </c>
      <c r="E9" s="121"/>
      <c r="F9" s="183"/>
      <c r="G9" s="118">
        <f aca="true" t="shared" si="0" ref="G9:G19">E9-F9</f>
        <v>0</v>
      </c>
      <c r="H9" s="121"/>
      <c r="I9" s="121"/>
      <c r="J9" s="118">
        <f>H9-I9</f>
        <v>0</v>
      </c>
      <c r="K9" s="121"/>
      <c r="L9" s="183"/>
      <c r="M9" s="121"/>
    </row>
    <row r="10" spans="1:13" ht="25.5">
      <c r="A10" s="184" t="s">
        <v>252</v>
      </c>
      <c r="B10" s="115"/>
      <c r="C10" s="115"/>
      <c r="D10" s="118">
        <f aca="true" t="shared" si="1" ref="D10:D17">B10-C10</f>
        <v>0</v>
      </c>
      <c r="E10" s="121">
        <v>2</v>
      </c>
      <c r="F10" s="183">
        <v>3</v>
      </c>
      <c r="G10" s="118">
        <f t="shared" si="0"/>
        <v>-1</v>
      </c>
      <c r="H10" s="121"/>
      <c r="I10" s="121"/>
      <c r="J10" s="118">
        <f aca="true" t="shared" si="2" ref="J10:J18">H10-I10</f>
        <v>0</v>
      </c>
      <c r="K10" s="121"/>
      <c r="L10" s="183"/>
      <c r="M10" s="121"/>
    </row>
    <row r="11" spans="1:13" ht="12.75">
      <c r="A11" s="184"/>
      <c r="B11" s="115">
        <v>9</v>
      </c>
      <c r="C11" s="115">
        <v>10</v>
      </c>
      <c r="D11" s="118">
        <f t="shared" si="1"/>
        <v>-1</v>
      </c>
      <c r="E11" s="121">
        <v>8</v>
      </c>
      <c r="F11" s="183">
        <v>13</v>
      </c>
      <c r="G11" s="118">
        <f t="shared" si="0"/>
        <v>-5</v>
      </c>
      <c r="H11" s="121"/>
      <c r="I11" s="121"/>
      <c r="J11" s="118">
        <f t="shared" si="2"/>
        <v>0</v>
      </c>
      <c r="K11" s="121">
        <v>2</v>
      </c>
      <c r="L11" s="183">
        <v>6</v>
      </c>
      <c r="M11" s="121"/>
    </row>
    <row r="12" spans="1:13" ht="12.75">
      <c r="A12" s="184"/>
      <c r="B12" s="115"/>
      <c r="C12" s="115"/>
      <c r="D12" s="118">
        <f t="shared" si="1"/>
        <v>0</v>
      </c>
      <c r="E12" s="121"/>
      <c r="F12" s="183"/>
      <c r="G12" s="118">
        <f t="shared" si="0"/>
        <v>0</v>
      </c>
      <c r="H12" s="121"/>
      <c r="I12" s="121"/>
      <c r="J12" s="118">
        <f t="shared" si="2"/>
        <v>0</v>
      </c>
      <c r="K12" s="121"/>
      <c r="L12" s="183"/>
      <c r="M12" s="121"/>
    </row>
    <row r="13" spans="1:13" ht="12.75">
      <c r="A13" s="184"/>
      <c r="B13" s="115"/>
      <c r="C13" s="115"/>
      <c r="D13" s="118">
        <f t="shared" si="1"/>
        <v>0</v>
      </c>
      <c r="E13" s="121"/>
      <c r="F13" s="183"/>
      <c r="G13" s="118">
        <f t="shared" si="0"/>
        <v>0</v>
      </c>
      <c r="H13" s="121"/>
      <c r="I13" s="121"/>
      <c r="J13" s="118">
        <f t="shared" si="2"/>
        <v>0</v>
      </c>
      <c r="K13" s="121"/>
      <c r="L13" s="183"/>
      <c r="M13" s="121"/>
    </row>
    <row r="14" spans="1:13" ht="12.75">
      <c r="A14" s="184"/>
      <c r="B14" s="115"/>
      <c r="C14" s="115"/>
      <c r="D14" s="118">
        <f t="shared" si="1"/>
        <v>0</v>
      </c>
      <c r="E14" s="121"/>
      <c r="F14" s="183"/>
      <c r="G14" s="118">
        <f t="shared" si="0"/>
        <v>0</v>
      </c>
      <c r="H14" s="121"/>
      <c r="I14" s="121"/>
      <c r="J14" s="118">
        <f t="shared" si="2"/>
        <v>0</v>
      </c>
      <c r="K14" s="121"/>
      <c r="L14" s="183"/>
      <c r="M14" s="121"/>
    </row>
    <row r="15" spans="1:13" ht="12.75">
      <c r="A15" s="185"/>
      <c r="B15" s="115"/>
      <c r="C15" s="115"/>
      <c r="D15" s="118">
        <f t="shared" si="1"/>
        <v>0</v>
      </c>
      <c r="E15" s="121"/>
      <c r="F15" s="183"/>
      <c r="G15" s="118">
        <f t="shared" si="0"/>
        <v>0</v>
      </c>
      <c r="H15" s="121"/>
      <c r="I15" s="121"/>
      <c r="J15" s="118">
        <f t="shared" si="2"/>
        <v>0</v>
      </c>
      <c r="K15" s="121"/>
      <c r="L15" s="183"/>
      <c r="M15" s="121"/>
    </row>
    <row r="16" spans="1:13" ht="12.75">
      <c r="A16" s="185"/>
      <c r="B16" s="115"/>
      <c r="C16" s="115"/>
      <c r="D16" s="118">
        <f t="shared" si="1"/>
        <v>0</v>
      </c>
      <c r="E16" s="121"/>
      <c r="F16" s="183"/>
      <c r="G16" s="118">
        <f t="shared" si="0"/>
        <v>0</v>
      </c>
      <c r="H16" s="121"/>
      <c r="I16" s="121"/>
      <c r="J16" s="118">
        <f t="shared" si="2"/>
        <v>0</v>
      </c>
      <c r="K16" s="121"/>
      <c r="L16" s="183"/>
      <c r="M16" s="121"/>
    </row>
    <row r="17" spans="1:13" ht="12.75">
      <c r="A17" s="185"/>
      <c r="B17" s="115"/>
      <c r="C17" s="115"/>
      <c r="D17" s="118">
        <f t="shared" si="1"/>
        <v>0</v>
      </c>
      <c r="E17" s="121"/>
      <c r="F17" s="183"/>
      <c r="G17" s="118">
        <f t="shared" si="0"/>
        <v>0</v>
      </c>
      <c r="H17" s="121"/>
      <c r="I17" s="121"/>
      <c r="J17" s="118">
        <f t="shared" si="2"/>
        <v>0</v>
      </c>
      <c r="K17" s="121"/>
      <c r="L17" s="183"/>
      <c r="M17" s="121"/>
    </row>
    <row r="18" spans="1:13" s="187" customFormat="1" ht="12.75">
      <c r="A18" s="186"/>
      <c r="B18" s="115"/>
      <c r="C18" s="115"/>
      <c r="D18" s="118">
        <f>B18-C18</f>
        <v>0</v>
      </c>
      <c r="E18" s="121"/>
      <c r="F18" s="183"/>
      <c r="G18" s="118">
        <f t="shared" si="0"/>
        <v>0</v>
      </c>
      <c r="H18" s="121"/>
      <c r="I18" s="121"/>
      <c r="J18" s="118">
        <f t="shared" si="2"/>
        <v>0</v>
      </c>
      <c r="K18" s="121"/>
      <c r="L18" s="183"/>
      <c r="M18" s="121"/>
    </row>
    <row r="19" spans="1:13" s="187" customFormat="1" ht="15">
      <c r="A19" s="188" t="s">
        <v>177</v>
      </c>
      <c r="B19" s="189">
        <f>SUM(B9:B18)</f>
        <v>9</v>
      </c>
      <c r="C19" s="189">
        <f>SUM(C9:C18)</f>
        <v>10</v>
      </c>
      <c r="D19" s="132">
        <f>B19-C19</f>
        <v>-1</v>
      </c>
      <c r="E19" s="189">
        <f>SUM(E9:E18)</f>
        <v>10</v>
      </c>
      <c r="F19" s="189">
        <f>SUM(F9:F18)</f>
        <v>16</v>
      </c>
      <c r="G19" s="132">
        <f t="shared" si="0"/>
        <v>-6</v>
      </c>
      <c r="H19" s="189">
        <f>SUM(H9:H18)</f>
        <v>0</v>
      </c>
      <c r="I19" s="189">
        <f>SUM(I9:I18)</f>
        <v>0</v>
      </c>
      <c r="J19" s="132">
        <f>H19-I19</f>
        <v>0</v>
      </c>
      <c r="K19" s="189">
        <f>SUM(K9:K18)</f>
        <v>2</v>
      </c>
      <c r="L19" s="189">
        <f>SUM(L9:L18)</f>
        <v>6</v>
      </c>
      <c r="M19" s="189">
        <f>SUM(M9:M18)</f>
        <v>0</v>
      </c>
    </row>
    <row r="20" spans="1:13" ht="12.75">
      <c r="A20" s="582"/>
      <c r="B20" s="582"/>
      <c r="C20" s="582"/>
      <c r="D20" s="582"/>
      <c r="E20" s="582"/>
      <c r="F20" s="582"/>
      <c r="G20" s="582"/>
      <c r="H20" s="582"/>
      <c r="I20" s="582"/>
      <c r="J20" s="582"/>
      <c r="K20" s="582"/>
      <c r="L20" s="582"/>
      <c r="M20" s="582"/>
    </row>
    <row r="21" spans="1:13" ht="12.75">
      <c r="A21" s="190"/>
      <c r="C21" s="191"/>
      <c r="K21" s="190"/>
      <c r="L21" s="190"/>
      <c r="M21" s="190"/>
    </row>
    <row r="22" spans="11:13" ht="12.75">
      <c r="K22" s="583"/>
      <c r="L22" s="583"/>
      <c r="M22" s="583"/>
    </row>
  </sheetData>
  <sheetProtection formatCells="0" formatColumns="0" formatRows="0" insertColumns="0" insertRows="0"/>
  <mergeCells count="6">
    <mergeCell ref="A1:J1"/>
    <mergeCell ref="A7:A8"/>
    <mergeCell ref="B7:J7"/>
    <mergeCell ref="K7:M7"/>
    <mergeCell ref="A20:M20"/>
    <mergeCell ref="K22:M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B7">
      <selection activeCell="L20" sqref="L20"/>
    </sheetView>
  </sheetViews>
  <sheetFormatPr defaultColWidth="9.140625" defaultRowHeight="12.75"/>
  <cols>
    <col min="1" max="1" width="47.7109375" style="295" customWidth="1"/>
    <col min="2" max="2" width="14.8515625" style="295" customWidth="1"/>
    <col min="3" max="3" width="10.28125" style="295" customWidth="1"/>
    <col min="4" max="5" width="9.140625" style="295" customWidth="1"/>
    <col min="6" max="6" width="12.8515625" style="295" customWidth="1"/>
    <col min="7" max="7" width="11.00390625" style="295" customWidth="1"/>
    <col min="8" max="8" width="12.57421875" style="295" customWidth="1"/>
    <col min="9" max="9" width="13.00390625" style="295" customWidth="1"/>
    <col min="10" max="11" width="14.421875" style="295" customWidth="1"/>
    <col min="12" max="16384" width="9.140625" style="295" customWidth="1"/>
  </cols>
  <sheetData>
    <row r="1" spans="1:5" ht="12.75">
      <c r="A1" s="282" t="s">
        <v>812</v>
      </c>
      <c r="B1" s="306"/>
      <c r="C1" s="306"/>
      <c r="D1" s="306"/>
      <c r="E1" s="306"/>
    </row>
    <row r="2" spans="2:5" ht="12.75">
      <c r="B2" s="296"/>
      <c r="C2" s="296"/>
      <c r="D2" s="296"/>
      <c r="E2" s="296"/>
    </row>
    <row r="3" spans="2:5" ht="12.75">
      <c r="B3" s="296"/>
      <c r="C3" s="296"/>
      <c r="D3" s="296"/>
      <c r="E3" s="296"/>
    </row>
    <row r="4" spans="1:5" ht="12.75">
      <c r="A4" s="391" t="s">
        <v>837</v>
      </c>
      <c r="B4" s="297"/>
      <c r="C4" s="298"/>
      <c r="D4" s="297"/>
      <c r="E4" s="297"/>
    </row>
    <row r="5" spans="2:11" ht="12.75">
      <c r="B5" s="297"/>
      <c r="C5" s="297"/>
      <c r="D5" s="297"/>
      <c r="E5" s="297"/>
      <c r="J5" s="299"/>
      <c r="K5" s="300" t="s">
        <v>813</v>
      </c>
    </row>
    <row r="6" spans="1:11" ht="128.25" thickBot="1">
      <c r="A6" s="301"/>
      <c r="B6" s="302" t="s">
        <v>702</v>
      </c>
      <c r="C6" s="302" t="s">
        <v>185</v>
      </c>
      <c r="D6" s="302" t="s">
        <v>236</v>
      </c>
      <c r="E6" s="302" t="s">
        <v>703</v>
      </c>
      <c r="F6" s="302" t="s">
        <v>704</v>
      </c>
      <c r="G6" s="303" t="s">
        <v>705</v>
      </c>
      <c r="H6" s="302" t="s">
        <v>767</v>
      </c>
      <c r="I6" s="302" t="s">
        <v>768</v>
      </c>
      <c r="J6" s="80" t="s">
        <v>765</v>
      </c>
      <c r="K6" s="81" t="s">
        <v>766</v>
      </c>
    </row>
    <row r="7" spans="1:11" ht="9.75" customHeight="1" thickBot="1" thickTop="1">
      <c r="A7" s="301"/>
      <c r="B7" s="301"/>
      <c r="C7" s="301"/>
      <c r="D7" s="301"/>
      <c r="E7" s="301"/>
      <c r="F7" s="301"/>
      <c r="G7" s="301"/>
      <c r="H7" s="301"/>
      <c r="I7" s="301"/>
      <c r="J7" s="304"/>
      <c r="K7" s="304"/>
    </row>
    <row r="8" spans="1:11" ht="14.25" thickBot="1" thickTop="1">
      <c r="A8" s="301" t="s">
        <v>281</v>
      </c>
      <c r="B8" s="301">
        <f>'ЗДР.РАД. И САРАД.'!I36</f>
        <v>25</v>
      </c>
      <c r="C8" s="301">
        <f>IF('ЗДР.РАД. И САРАД.'!J17&gt;='ЗДР.РАД. И САРАД.'!K17,'ЗДР.РАД. И САРАД.'!K36-'ЗДР.РАД. И САРАД.'!K17,IF(('ЗДР.РАД. И САРАД.'!I17+'ЗДР.РАД. И САРАД.'!J17)&lt;='ЗДР.РАД. И САРАД.'!K17,'ЗДР.РАД. И САРАД.'!K36-('ЗДР.РАД. И САРАД.'!K17-'ЗДР.РАД. И САРАД.'!I17),'ЗДР.РАД. И САРАД.'!K36-'ЗДР.РАД. И САРАД.'!J17))</f>
        <v>40</v>
      </c>
      <c r="D8" s="301">
        <f>B8-C8</f>
        <v>-15</v>
      </c>
      <c r="E8" s="301"/>
      <c r="F8" s="301">
        <f>'ЗДР.РАД. И САРАД.'!X36</f>
        <v>6</v>
      </c>
      <c r="G8" s="301">
        <f>SUM(B8,E8,F8)</f>
        <v>31</v>
      </c>
      <c r="H8" s="403"/>
      <c r="I8" s="403">
        <v>1</v>
      </c>
      <c r="J8" s="403"/>
      <c r="K8" s="301">
        <f>SUM(B8,J8)</f>
        <v>25</v>
      </c>
    </row>
    <row r="9" spans="1:11" ht="14.25" thickBot="1" thickTop="1">
      <c r="A9" s="301" t="s">
        <v>282</v>
      </c>
      <c r="B9" s="301">
        <f>СТОМАТОЛОГИЈА!E15</f>
        <v>0</v>
      </c>
      <c r="C9" s="301">
        <f>СТОМАТОЛОГИЈА!F15</f>
        <v>0</v>
      </c>
      <c r="D9" s="301">
        <f>B9-C9</f>
        <v>0</v>
      </c>
      <c r="E9" s="301"/>
      <c r="F9" s="301">
        <v>0</v>
      </c>
      <c r="G9" s="301">
        <f aca="true" t="shared" si="0" ref="G9:G18">SUM(B9,E9,F9)</f>
        <v>0</v>
      </c>
      <c r="H9" s="403"/>
      <c r="I9" s="403"/>
      <c r="J9" s="403"/>
      <c r="K9" s="301">
        <f aca="true" t="shared" si="1" ref="K9:K18">SUM(B9,J9)</f>
        <v>0</v>
      </c>
    </row>
    <row r="10" spans="1:11" ht="14.25" thickBot="1" thickTop="1">
      <c r="A10" s="301" t="s">
        <v>283</v>
      </c>
      <c r="B10" s="301">
        <f>'ЗДР.РАД. И САРАД.'!J36</f>
        <v>1</v>
      </c>
      <c r="C10" s="301">
        <f>IF('ЗДР.РАД. И САРАД.'!I17+'ЗДР.РАД. И САРАД.'!J17&lt;='ЗДР.РАД. И САРАД.'!K17,'ЗДР.РАД. И САРАД.'!K17-'ЗДР.РАД. И САРАД.'!I17,IF('ЗДР.РАД. И САРАД.'!J17&gt;'ЗДР.РАД. И САРАД.'!K17,'ЗДР.РАД. И САРАД.'!K17,'ЗДР.РАД. И САРАД.'!J17))</f>
        <v>1</v>
      </c>
      <c r="D10" s="301">
        <f aca="true" t="shared" si="2" ref="D10:D18">B10-C10</f>
        <v>0</v>
      </c>
      <c r="E10" s="301">
        <f>АПОТЕКА!C28</f>
        <v>2</v>
      </c>
      <c r="F10" s="301"/>
      <c r="G10" s="301">
        <f t="shared" si="0"/>
        <v>3</v>
      </c>
      <c r="H10" s="403"/>
      <c r="I10" s="403"/>
      <c r="J10" s="403"/>
      <c r="K10" s="301">
        <f t="shared" si="1"/>
        <v>1</v>
      </c>
    </row>
    <row r="11" spans="1:11" ht="14.25" thickBot="1" thickTop="1">
      <c r="A11" s="301" t="s">
        <v>284</v>
      </c>
      <c r="B11" s="301">
        <f>'ЗДР.РАД. И САРАД.'!O36</f>
        <v>45</v>
      </c>
      <c r="C11" s="301">
        <f>'ЗДР.РАД. И САРАД.'!P36</f>
        <v>67</v>
      </c>
      <c r="D11" s="301">
        <f t="shared" si="2"/>
        <v>-22</v>
      </c>
      <c r="E11" s="301"/>
      <c r="F11" s="401">
        <f>'ЗДР.РАД. И САРАД.'!Y36</f>
        <v>8</v>
      </c>
      <c r="G11" s="301">
        <f t="shared" si="0"/>
        <v>53</v>
      </c>
      <c r="H11" s="403"/>
      <c r="I11" s="403"/>
      <c r="J11" s="403"/>
      <c r="K11" s="301">
        <f t="shared" si="1"/>
        <v>45</v>
      </c>
    </row>
    <row r="12" spans="1:11" ht="14.25" thickBot="1" thickTop="1">
      <c r="A12" s="301" t="s">
        <v>671</v>
      </c>
      <c r="B12" s="301">
        <f>СТОМАТОЛОГИЈА!H15</f>
        <v>0</v>
      </c>
      <c r="C12" s="301">
        <f>СТОМАТОЛОГИЈА!J15</f>
        <v>0</v>
      </c>
      <c r="D12" s="301">
        <f t="shared" si="2"/>
        <v>0</v>
      </c>
      <c r="E12" s="301"/>
      <c r="F12" s="301">
        <f>СТОМАТОЛОГИЈА!O15</f>
        <v>0</v>
      </c>
      <c r="G12" s="301">
        <f t="shared" si="0"/>
        <v>0</v>
      </c>
      <c r="H12" s="403"/>
      <c r="I12" s="403"/>
      <c r="J12" s="403"/>
      <c r="K12" s="301">
        <f t="shared" si="1"/>
        <v>0</v>
      </c>
    </row>
    <row r="13" spans="1:11" ht="14.25" thickBot="1" thickTop="1">
      <c r="A13" s="301" t="s">
        <v>672</v>
      </c>
      <c r="B13" s="301">
        <f>СТОМАТОЛОГИЈА!I15</f>
        <v>0</v>
      </c>
      <c r="C13" s="301">
        <f>СТОМАТОЛОГИЈА!K15</f>
        <v>0</v>
      </c>
      <c r="D13" s="301">
        <f t="shared" si="2"/>
        <v>0</v>
      </c>
      <c r="E13" s="301"/>
      <c r="F13" s="301">
        <f>СТОМАТОЛОГИЈА!P15</f>
        <v>0</v>
      </c>
      <c r="G13" s="301">
        <f t="shared" si="0"/>
        <v>0</v>
      </c>
      <c r="H13" s="403"/>
      <c r="I13" s="403"/>
      <c r="J13" s="403"/>
      <c r="K13" s="301">
        <f t="shared" si="1"/>
        <v>0</v>
      </c>
    </row>
    <row r="14" spans="1:11" ht="14.25" thickBot="1" thickTop="1">
      <c r="A14" s="301" t="s">
        <v>285</v>
      </c>
      <c r="B14" s="301"/>
      <c r="C14" s="301"/>
      <c r="D14" s="301">
        <f t="shared" si="2"/>
        <v>0</v>
      </c>
      <c r="E14" s="301">
        <f>АПОТЕКА!F28</f>
        <v>1</v>
      </c>
      <c r="F14" s="301"/>
      <c r="G14" s="301">
        <f t="shared" si="0"/>
        <v>1</v>
      </c>
      <c r="H14" s="403"/>
      <c r="I14" s="403"/>
      <c r="J14" s="403"/>
      <c r="K14" s="301">
        <f t="shared" si="1"/>
        <v>0</v>
      </c>
    </row>
    <row r="15" spans="1:11" ht="14.25" thickBot="1" thickTop="1">
      <c r="A15" s="301" t="s">
        <v>286</v>
      </c>
      <c r="B15" s="301">
        <f>'ЗДР.РАД. И САРАД.'!U36</f>
        <v>3</v>
      </c>
      <c r="C15" s="301">
        <f>'ЗДР.РАД. И САРАД.'!V36</f>
        <v>3</v>
      </c>
      <c r="D15" s="301">
        <f t="shared" si="2"/>
        <v>0</v>
      </c>
      <c r="E15" s="301"/>
      <c r="F15" s="301">
        <f>'ЗДР.РАД. И САРАД.'!Z36</f>
        <v>1</v>
      </c>
      <c r="G15" s="301">
        <f t="shared" si="0"/>
        <v>4</v>
      </c>
      <c r="H15" s="403"/>
      <c r="I15" s="403"/>
      <c r="J15" s="403"/>
      <c r="K15" s="301">
        <f t="shared" si="1"/>
        <v>3</v>
      </c>
    </row>
    <row r="16" spans="1:11" ht="14.25" thickBot="1" thickTop="1">
      <c r="A16" s="301" t="s">
        <v>287</v>
      </c>
      <c r="B16" s="301">
        <f>'НЕМЕД.РАДНИЦИ'!B19</f>
        <v>9</v>
      </c>
      <c r="C16" s="301">
        <f>'НЕМЕД.РАДНИЦИ'!C19</f>
        <v>10</v>
      </c>
      <c r="D16" s="301">
        <f t="shared" si="2"/>
        <v>-1</v>
      </c>
      <c r="E16" s="301">
        <f>АПОТЕКА!I28</f>
        <v>0</v>
      </c>
      <c r="F16" s="301">
        <f>'НЕМЕД.РАДНИЦИ'!K19</f>
        <v>2</v>
      </c>
      <c r="G16" s="301">
        <f t="shared" si="0"/>
        <v>11</v>
      </c>
      <c r="H16" s="403"/>
      <c r="I16" s="403"/>
      <c r="J16" s="403"/>
      <c r="K16" s="301">
        <f t="shared" si="1"/>
        <v>9</v>
      </c>
    </row>
    <row r="17" spans="1:11" ht="14.25" thickBot="1" thickTop="1">
      <c r="A17" s="301" t="s">
        <v>288</v>
      </c>
      <c r="B17" s="301">
        <f>'НЕМЕД.РАДНИЦИ'!E19+'НЕМЕД.РАДНИЦИ'!H19</f>
        <v>10</v>
      </c>
      <c r="C17" s="301">
        <f>'НЕМЕД.РАДНИЦИ'!F19+'НЕМЕД.РАДНИЦИ'!I19</f>
        <v>16</v>
      </c>
      <c r="D17" s="301">
        <f t="shared" si="2"/>
        <v>-6</v>
      </c>
      <c r="E17" s="301">
        <f>АПОТЕКА!L28</f>
        <v>0</v>
      </c>
      <c r="F17" s="301">
        <f>'НЕМЕД.РАДНИЦИ'!L19+'НЕМЕД.РАДНИЦИ'!M19</f>
        <v>6</v>
      </c>
      <c r="G17" s="301">
        <f t="shared" si="0"/>
        <v>16</v>
      </c>
      <c r="H17" s="403"/>
      <c r="I17" s="403"/>
      <c r="J17" s="403"/>
      <c r="K17" s="301">
        <f t="shared" si="1"/>
        <v>10</v>
      </c>
    </row>
    <row r="18" spans="1:11" ht="14.25" thickBot="1" thickTop="1">
      <c r="A18" s="301" t="s">
        <v>177</v>
      </c>
      <c r="B18" s="301">
        <f>SUM(B8:B17)</f>
        <v>93</v>
      </c>
      <c r="C18" s="301">
        <f>SUM(C8:C17)</f>
        <v>137</v>
      </c>
      <c r="D18" s="301">
        <f t="shared" si="2"/>
        <v>-44</v>
      </c>
      <c r="E18" s="301">
        <f>SUM(E8:E17)</f>
        <v>3</v>
      </c>
      <c r="F18" s="301">
        <f>SUM(F8:F17)</f>
        <v>23</v>
      </c>
      <c r="G18" s="301">
        <f t="shared" si="0"/>
        <v>119</v>
      </c>
      <c r="H18" s="301">
        <f>SUM(H8:H17)</f>
        <v>0</v>
      </c>
      <c r="I18" s="301">
        <f>SUM(I8:I17)</f>
        <v>1</v>
      </c>
      <c r="J18" s="301">
        <f>SUM(J8:J17)</f>
        <v>0</v>
      </c>
      <c r="K18" s="301">
        <f t="shared" si="1"/>
        <v>93</v>
      </c>
    </row>
    <row r="19" spans="1:7" ht="13.5" thickTop="1">
      <c r="A19" s="305"/>
      <c r="B19" s="305"/>
      <c r="C19" s="305"/>
      <c r="D19" s="305"/>
      <c r="E19" s="305"/>
      <c r="F19" s="305"/>
      <c r="G19" s="305"/>
    </row>
    <row r="20" spans="1:7" ht="12.75">
      <c r="A20" s="305"/>
      <c r="B20" s="305"/>
      <c r="C20" s="305"/>
      <c r="D20" s="305"/>
      <c r="E20" s="305"/>
      <c r="F20" s="305"/>
      <c r="G20" s="305"/>
    </row>
    <row r="21" spans="1:7" ht="12.75">
      <c r="A21" s="305"/>
      <c r="B21" s="305"/>
      <c r="C21" s="305"/>
      <c r="D21" s="305"/>
      <c r="E21" s="305"/>
      <c r="F21" s="305"/>
      <c r="G21" s="305"/>
    </row>
    <row r="22" spans="1:7" ht="12.75">
      <c r="A22" s="305"/>
      <c r="B22" s="305"/>
      <c r="C22" s="305"/>
      <c r="D22" s="305"/>
      <c r="E22" s="305"/>
      <c r="F22" s="305"/>
      <c r="G22" s="305"/>
    </row>
    <row r="23" spans="1:7" ht="12.75">
      <c r="A23" s="305"/>
      <c r="B23" s="305"/>
      <c r="C23" s="305"/>
      <c r="D23" s="305"/>
      <c r="E23" s="305"/>
      <c r="F23" s="305"/>
      <c r="G23" s="305"/>
    </row>
    <row r="24" spans="1:7" ht="12.75">
      <c r="A24" s="305"/>
      <c r="B24" s="305"/>
      <c r="C24" s="305"/>
      <c r="D24" s="305"/>
      <c r="E24" s="305"/>
      <c r="F24" s="305"/>
      <c r="G24" s="305"/>
    </row>
    <row r="25" spans="1:7" ht="12.75">
      <c r="A25" s="305"/>
      <c r="B25" s="305"/>
      <c r="C25" s="305"/>
      <c r="D25" s="305"/>
      <c r="E25" s="305"/>
      <c r="F25" s="305"/>
      <c r="G25" s="305"/>
    </row>
    <row r="26" spans="1:7" ht="12.75">
      <c r="A26" s="305"/>
      <c r="B26" s="305"/>
      <c r="C26" s="305"/>
      <c r="D26" s="305"/>
      <c r="E26" s="305"/>
      <c r="F26" s="305"/>
      <c r="G26" s="305"/>
    </row>
    <row r="27" spans="1:7" ht="12.75">
      <c r="A27" s="305"/>
      <c r="B27" s="305"/>
      <c r="C27" s="305"/>
      <c r="D27" s="305"/>
      <c r="E27" s="305"/>
      <c r="F27" s="305"/>
      <c r="G27" s="305"/>
    </row>
  </sheetData>
  <sheetProtection/>
  <printOptions/>
  <pageMargins left="0.7" right="0.7" top="0.75" bottom="0.75" header="0.3" footer="0.3"/>
  <pageSetup horizontalDpi="600" verticalDpi="600" orientation="landscape" paperSize="9" scale="75" r:id="rId1"/>
  <rowBreaks count="1" manualBreakCount="1">
    <brk id="2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43">
      <selection activeCell="C57" sqref="C57"/>
    </sheetView>
  </sheetViews>
  <sheetFormatPr defaultColWidth="9.140625" defaultRowHeight="12.75"/>
  <cols>
    <col min="1" max="1" width="9.57421875" style="47" customWidth="1"/>
    <col min="2" max="2" width="8.7109375" style="47" customWidth="1"/>
    <col min="3" max="3" width="49.7109375" style="47" customWidth="1"/>
    <col min="4" max="4" width="9.8515625" style="47" customWidth="1"/>
    <col min="5" max="7" width="9.140625" style="47" customWidth="1"/>
    <col min="8" max="8" width="41.7109375" style="47" customWidth="1"/>
    <col min="9" max="9" width="9.7109375" style="47" customWidth="1"/>
    <col min="10" max="114" width="9.140625" style="47" customWidth="1"/>
    <col min="115" max="115" width="10.57421875" style="47" customWidth="1"/>
    <col min="116" max="116" width="8.57421875" style="47" customWidth="1"/>
    <col min="117" max="117" width="53.28125" style="47" customWidth="1"/>
    <col min="118" max="16384" width="9.140625" style="47" customWidth="1"/>
  </cols>
  <sheetData>
    <row r="1" spans="1:5" ht="12.75">
      <c r="A1" s="10" t="s">
        <v>219</v>
      </c>
      <c r="B1" s="192"/>
      <c r="C1" s="5"/>
      <c r="D1" s="9"/>
      <c r="E1" s="9"/>
    </row>
    <row r="2" spans="1:9" ht="12.75">
      <c r="A2" s="82" t="s">
        <v>812</v>
      </c>
      <c r="B2" s="193"/>
      <c r="C2" s="5"/>
      <c r="D2" s="387"/>
      <c r="F2" s="194" t="s">
        <v>130</v>
      </c>
      <c r="H2" s="59" t="s">
        <v>785</v>
      </c>
      <c r="I2" s="388"/>
    </row>
    <row r="3" spans="1:11" ht="48">
      <c r="A3" s="195" t="s">
        <v>296</v>
      </c>
      <c r="B3" s="196" t="s">
        <v>297</v>
      </c>
      <c r="C3" s="197" t="s">
        <v>43</v>
      </c>
      <c r="D3" s="195" t="s">
        <v>838</v>
      </c>
      <c r="E3" s="63" t="s">
        <v>758</v>
      </c>
      <c r="F3" s="56" t="s">
        <v>773</v>
      </c>
      <c r="H3" s="56" t="s">
        <v>775</v>
      </c>
      <c r="I3" s="195" t="s">
        <v>838</v>
      </c>
      <c r="J3" s="63" t="s">
        <v>757</v>
      </c>
      <c r="K3" s="56" t="s">
        <v>773</v>
      </c>
    </row>
    <row r="4" spans="1:12" ht="22.5" customHeight="1">
      <c r="A4" s="198" t="s">
        <v>16</v>
      </c>
      <c r="B4" s="196"/>
      <c r="C4" s="199" t="s">
        <v>267</v>
      </c>
      <c r="D4" s="7">
        <v>959</v>
      </c>
      <c r="E4" s="7">
        <v>1000</v>
      </c>
      <c r="F4" s="200">
        <f>D4/E4*100</f>
        <v>95.89999999999999</v>
      </c>
      <c r="G4" s="47">
        <f>SUM(D4:D48)</f>
        <v>33955</v>
      </c>
      <c r="H4" s="312" t="s">
        <v>776</v>
      </c>
      <c r="I4" s="314">
        <f>SUM(I5:I10)</f>
        <v>18707</v>
      </c>
      <c r="J4" s="314">
        <f>SUM(J5:J10)</f>
        <v>18554</v>
      </c>
      <c r="K4" s="404">
        <f>I4/J4*100</f>
        <v>100.8246200280263</v>
      </c>
      <c r="L4" s="47">
        <f>I4+I11+I12</f>
        <v>33352</v>
      </c>
    </row>
    <row r="5" spans="1:11" s="5" customFormat="1" ht="33" customHeight="1">
      <c r="A5" s="198">
        <v>1300047</v>
      </c>
      <c r="B5" s="196"/>
      <c r="C5" s="199" t="s">
        <v>750</v>
      </c>
      <c r="D5" s="7">
        <v>122</v>
      </c>
      <c r="E5" s="7">
        <v>250</v>
      </c>
      <c r="F5" s="200">
        <f aca="true" t="shared" si="0" ref="F5:F53">D5/E5*100</f>
        <v>48.8</v>
      </c>
      <c r="G5" s="5">
        <f>G4-D16-D22</f>
        <v>33352</v>
      </c>
      <c r="H5" s="60" t="s">
        <v>781</v>
      </c>
      <c r="I5" s="235">
        <f>D4+D11+D12</f>
        <v>1195</v>
      </c>
      <c r="J5" s="235">
        <f>E4+E11+E12</f>
        <v>1500</v>
      </c>
      <c r="K5" s="405">
        <f aca="true" t="shared" si="1" ref="K5:K15">I5/J5*100</f>
        <v>79.66666666666666</v>
      </c>
    </row>
    <row r="6" spans="1:11" s="5" customFormat="1" ht="27" customHeight="1">
      <c r="A6" s="198">
        <v>1300029</v>
      </c>
      <c r="B6" s="196"/>
      <c r="C6" s="199" t="s">
        <v>739</v>
      </c>
      <c r="D6" s="7">
        <v>1706</v>
      </c>
      <c r="E6" s="7">
        <v>2000</v>
      </c>
      <c r="F6" s="200">
        <f t="shared" si="0"/>
        <v>85.3</v>
      </c>
      <c r="H6" s="201" t="s">
        <v>782</v>
      </c>
      <c r="I6" s="235">
        <f>D6</f>
        <v>1706</v>
      </c>
      <c r="J6" s="235">
        <f>E6</f>
        <v>2000</v>
      </c>
      <c r="K6" s="405">
        <f t="shared" si="1"/>
        <v>85.3</v>
      </c>
    </row>
    <row r="7" spans="1:11" s="5" customFormat="1" ht="30" customHeight="1">
      <c r="A7" s="307">
        <v>1300136</v>
      </c>
      <c r="B7" s="308"/>
      <c r="C7" s="309" t="s">
        <v>324</v>
      </c>
      <c r="D7" s="310">
        <v>2341</v>
      </c>
      <c r="E7" s="310">
        <v>2500</v>
      </c>
      <c r="F7" s="311">
        <f t="shared" si="0"/>
        <v>93.64</v>
      </c>
      <c r="H7" s="60" t="s">
        <v>783</v>
      </c>
      <c r="I7" s="235">
        <f>D16+D19+D20+D21</f>
        <v>3682</v>
      </c>
      <c r="J7" s="235">
        <f>E16+E19+E20+E21</f>
        <v>3510</v>
      </c>
      <c r="K7" s="405">
        <f t="shared" si="1"/>
        <v>104.90028490028489</v>
      </c>
    </row>
    <row r="8" spans="1:11" s="5" customFormat="1" ht="27" customHeight="1">
      <c r="A8" s="198">
        <v>1300136</v>
      </c>
      <c r="B8" s="196" t="s">
        <v>676</v>
      </c>
      <c r="C8" s="199" t="s">
        <v>324</v>
      </c>
      <c r="D8" s="7"/>
      <c r="E8" s="7"/>
      <c r="F8" s="200" t="e">
        <f t="shared" si="0"/>
        <v>#DIV/0!</v>
      </c>
      <c r="H8" s="60" t="s">
        <v>784</v>
      </c>
      <c r="I8" s="235">
        <f>D22</f>
        <v>216</v>
      </c>
      <c r="J8" s="235">
        <f>E22</f>
        <v>210</v>
      </c>
      <c r="K8" s="405">
        <f t="shared" si="1"/>
        <v>102.85714285714285</v>
      </c>
    </row>
    <row r="9" spans="1:11" s="5" customFormat="1" ht="28.5" customHeight="1">
      <c r="A9" s="198">
        <v>1300044</v>
      </c>
      <c r="B9" s="196"/>
      <c r="C9" s="199" t="s">
        <v>748</v>
      </c>
      <c r="D9" s="7"/>
      <c r="E9" s="7"/>
      <c r="F9" s="200" t="e">
        <f t="shared" si="0"/>
        <v>#DIV/0!</v>
      </c>
      <c r="H9" s="61" t="s">
        <v>777</v>
      </c>
      <c r="I9" s="235">
        <f>SUM(D26:D31)</f>
        <v>6939</v>
      </c>
      <c r="J9" s="235">
        <f>SUM(E26:E31)</f>
        <v>7334</v>
      </c>
      <c r="K9" s="405">
        <f t="shared" si="1"/>
        <v>94.61412598854649</v>
      </c>
    </row>
    <row r="10" spans="1:11" s="5" customFormat="1" ht="26.25" customHeight="1">
      <c r="A10" s="198">
        <v>1300046</v>
      </c>
      <c r="B10" s="196"/>
      <c r="C10" s="199" t="s">
        <v>749</v>
      </c>
      <c r="D10" s="7">
        <v>1925</v>
      </c>
      <c r="E10" s="7">
        <v>2400</v>
      </c>
      <c r="F10" s="200">
        <f t="shared" si="0"/>
        <v>80.20833333333334</v>
      </c>
      <c r="H10" s="201" t="s">
        <v>778</v>
      </c>
      <c r="I10" s="235">
        <f>D25+D32+D33</f>
        <v>4969</v>
      </c>
      <c r="J10" s="235">
        <f>E25+E32+E33</f>
        <v>4000</v>
      </c>
      <c r="K10" s="405">
        <f t="shared" si="1"/>
        <v>124.22500000000001</v>
      </c>
    </row>
    <row r="11" spans="1:11" s="5" customFormat="1" ht="25.5" customHeight="1">
      <c r="A11" s="198">
        <v>2200131</v>
      </c>
      <c r="B11" s="196"/>
      <c r="C11" s="205" t="s">
        <v>734</v>
      </c>
      <c r="D11" s="7">
        <v>17</v>
      </c>
      <c r="E11" s="7">
        <v>250</v>
      </c>
      <c r="F11" s="200">
        <f t="shared" si="0"/>
        <v>6.800000000000001</v>
      </c>
      <c r="H11" s="313" t="s">
        <v>779</v>
      </c>
      <c r="I11" s="314">
        <f>D5+D7+D8+D9+D10+D13+D14+D15+D34+D35+D36+D37+D38+D39+D40+D41+D42+D43+D44+D45</f>
        <v>14598</v>
      </c>
      <c r="J11" s="314">
        <f>E5+E7+E8+E9+E10+E13+E14+E15+E34+E35+E36+E37+E38+E39+E40+E41+E42+E43+E44+E45</f>
        <v>12450</v>
      </c>
      <c r="K11" s="404">
        <f t="shared" si="1"/>
        <v>117.25301204819276</v>
      </c>
    </row>
    <row r="12" spans="1:11" s="5" customFormat="1" ht="19.5" customHeight="1">
      <c r="A12" s="198" t="s">
        <v>17</v>
      </c>
      <c r="B12" s="196"/>
      <c r="C12" s="199" t="s">
        <v>141</v>
      </c>
      <c r="D12" s="7">
        <v>219</v>
      </c>
      <c r="E12" s="7">
        <v>250</v>
      </c>
      <c r="F12" s="200">
        <f t="shared" si="0"/>
        <v>87.6</v>
      </c>
      <c r="H12" s="315" t="s">
        <v>814</v>
      </c>
      <c r="I12" s="314">
        <f>D46+D47+D48</f>
        <v>47</v>
      </c>
      <c r="J12" s="314">
        <f>E46+E47+E48</f>
        <v>500</v>
      </c>
      <c r="K12" s="404">
        <f t="shared" si="1"/>
        <v>9.4</v>
      </c>
    </row>
    <row r="13" spans="1:11" s="5" customFormat="1" ht="24" customHeight="1">
      <c r="A13" s="198">
        <v>1300040</v>
      </c>
      <c r="B13" s="196"/>
      <c r="C13" s="205" t="s">
        <v>738</v>
      </c>
      <c r="D13" s="7">
        <v>497</v>
      </c>
      <c r="E13" s="7">
        <v>350</v>
      </c>
      <c r="F13" s="200">
        <f t="shared" si="0"/>
        <v>142</v>
      </c>
      <c r="H13" s="406" t="s">
        <v>268</v>
      </c>
      <c r="I13" s="407">
        <f aca="true" t="shared" si="2" ref="I13:J15">D51</f>
        <v>163</v>
      </c>
      <c r="J13" s="407">
        <f t="shared" si="2"/>
        <v>250</v>
      </c>
      <c r="K13" s="408">
        <f t="shared" si="1"/>
        <v>65.2</v>
      </c>
    </row>
    <row r="14" spans="1:11" s="5" customFormat="1" ht="24" customHeight="1">
      <c r="A14" s="198">
        <v>1200056</v>
      </c>
      <c r="B14" s="196"/>
      <c r="C14" s="205" t="s">
        <v>728</v>
      </c>
      <c r="D14" s="7">
        <v>3569</v>
      </c>
      <c r="E14" s="7">
        <v>1500</v>
      </c>
      <c r="F14" s="200">
        <f t="shared" si="0"/>
        <v>237.93333333333334</v>
      </c>
      <c r="H14" s="406" t="s">
        <v>363</v>
      </c>
      <c r="I14" s="407">
        <f t="shared" si="2"/>
        <v>0</v>
      </c>
      <c r="J14" s="407">
        <f t="shared" si="2"/>
        <v>0</v>
      </c>
      <c r="K14" s="408" t="e">
        <f t="shared" si="1"/>
        <v>#DIV/0!</v>
      </c>
    </row>
    <row r="15" spans="1:11" s="5" customFormat="1" ht="21" customHeight="1">
      <c r="A15" s="198">
        <v>1200057</v>
      </c>
      <c r="B15" s="196"/>
      <c r="C15" s="205" t="s">
        <v>729</v>
      </c>
      <c r="D15" s="7">
        <v>1300</v>
      </c>
      <c r="E15" s="7">
        <v>650</v>
      </c>
      <c r="F15" s="200">
        <f t="shared" si="0"/>
        <v>200</v>
      </c>
      <c r="H15" s="406" t="s">
        <v>142</v>
      </c>
      <c r="I15" s="407">
        <f t="shared" si="2"/>
        <v>53</v>
      </c>
      <c r="J15" s="407">
        <f t="shared" si="2"/>
        <v>50</v>
      </c>
      <c r="K15" s="408">
        <f t="shared" si="1"/>
        <v>106</v>
      </c>
    </row>
    <row r="16" spans="1:6" ht="12.75" customHeight="1">
      <c r="A16" s="307" t="s">
        <v>18</v>
      </c>
      <c r="B16" s="316"/>
      <c r="C16" s="309" t="s">
        <v>317</v>
      </c>
      <c r="D16" s="310">
        <f>SUM(D17:D18)</f>
        <v>387</v>
      </c>
      <c r="E16" s="310">
        <f>SUM(E17:E18)</f>
        <v>330</v>
      </c>
      <c r="F16" s="311">
        <f t="shared" si="0"/>
        <v>117.27272727272727</v>
      </c>
    </row>
    <row r="17" spans="1:6" ht="12.75" customHeight="1">
      <c r="A17" s="198">
        <v>1300037</v>
      </c>
      <c r="B17" s="196" t="s">
        <v>265</v>
      </c>
      <c r="C17" s="199" t="s">
        <v>49</v>
      </c>
      <c r="D17" s="7">
        <v>246</v>
      </c>
      <c r="E17" s="7">
        <v>240</v>
      </c>
      <c r="F17" s="200">
        <f t="shared" si="0"/>
        <v>102.49999999999999</v>
      </c>
    </row>
    <row r="18" spans="1:6" ht="12.75" customHeight="1">
      <c r="A18" s="198">
        <v>1300037</v>
      </c>
      <c r="B18" s="196" t="s">
        <v>259</v>
      </c>
      <c r="C18" s="199" t="s">
        <v>50</v>
      </c>
      <c r="D18" s="7">
        <v>141</v>
      </c>
      <c r="E18" s="7">
        <v>90</v>
      </c>
      <c r="F18" s="200">
        <f t="shared" si="0"/>
        <v>156.66666666666666</v>
      </c>
    </row>
    <row r="19" spans="1:6" s="5" customFormat="1" ht="17.25" customHeight="1">
      <c r="A19" s="206" t="s">
        <v>20</v>
      </c>
      <c r="B19" s="207"/>
      <c r="C19" s="65" t="s">
        <v>19</v>
      </c>
      <c r="D19" s="53">
        <v>3260</v>
      </c>
      <c r="E19" s="53">
        <v>2500</v>
      </c>
      <c r="F19" s="200">
        <f t="shared" si="0"/>
        <v>130.4</v>
      </c>
    </row>
    <row r="20" spans="1:6" s="5" customFormat="1" ht="26.25" customHeight="1">
      <c r="A20" s="198">
        <v>1300038</v>
      </c>
      <c r="B20" s="196"/>
      <c r="C20" s="199" t="s">
        <v>731</v>
      </c>
      <c r="D20" s="7">
        <v>31</v>
      </c>
      <c r="E20" s="7">
        <v>340</v>
      </c>
      <c r="F20" s="200">
        <f t="shared" si="0"/>
        <v>9.117647058823529</v>
      </c>
    </row>
    <row r="21" spans="1:6" ht="25.5" customHeight="1">
      <c r="A21" s="198">
        <v>1300039</v>
      </c>
      <c r="B21" s="196"/>
      <c r="C21" s="199" t="s">
        <v>732</v>
      </c>
      <c r="D21" s="7">
        <v>4</v>
      </c>
      <c r="E21" s="7">
        <v>340</v>
      </c>
      <c r="F21" s="200">
        <f t="shared" si="0"/>
        <v>1.1764705882352942</v>
      </c>
    </row>
    <row r="22" spans="1:6" ht="12.75" customHeight="1">
      <c r="A22" s="307">
        <v>1300169</v>
      </c>
      <c r="B22" s="308"/>
      <c r="C22" s="309" t="s">
        <v>318</v>
      </c>
      <c r="D22" s="310">
        <f>SUM(D23:D24)</f>
        <v>216</v>
      </c>
      <c r="E22" s="310">
        <f>SUM(E23:E24)</f>
        <v>210</v>
      </c>
      <c r="F22" s="311">
        <f t="shared" si="0"/>
        <v>102.85714285714285</v>
      </c>
    </row>
    <row r="23" spans="1:6" ht="12.75" customHeight="1">
      <c r="A23" s="198">
        <v>1300169</v>
      </c>
      <c r="B23" s="196" t="s">
        <v>259</v>
      </c>
      <c r="C23" s="199" t="s">
        <v>51</v>
      </c>
      <c r="D23" s="42">
        <v>196</v>
      </c>
      <c r="E23" s="42">
        <v>190</v>
      </c>
      <c r="F23" s="200">
        <f t="shared" si="0"/>
        <v>103.15789473684211</v>
      </c>
    </row>
    <row r="24" spans="1:6" s="5" customFormat="1" ht="12.75" customHeight="1">
      <c r="A24" s="198">
        <v>1300169</v>
      </c>
      <c r="B24" s="196" t="s">
        <v>266</v>
      </c>
      <c r="C24" s="199" t="s">
        <v>52</v>
      </c>
      <c r="D24" s="42">
        <v>20</v>
      </c>
      <c r="E24" s="42">
        <v>20</v>
      </c>
      <c r="F24" s="200">
        <f t="shared" si="0"/>
        <v>100</v>
      </c>
    </row>
    <row r="25" spans="1:6" ht="12.75" customHeight="1">
      <c r="A25" s="198">
        <v>1300041</v>
      </c>
      <c r="B25" s="196"/>
      <c r="C25" s="199" t="s">
        <v>733</v>
      </c>
      <c r="D25" s="42">
        <v>1587</v>
      </c>
      <c r="E25" s="42">
        <v>1000</v>
      </c>
      <c r="F25" s="200">
        <f t="shared" si="0"/>
        <v>158.7</v>
      </c>
    </row>
    <row r="26" spans="1:6" ht="12.75" customHeight="1">
      <c r="A26" s="198" t="s">
        <v>24</v>
      </c>
      <c r="B26" s="196"/>
      <c r="C26" s="205" t="s">
        <v>23</v>
      </c>
      <c r="D26" s="42">
        <v>1816</v>
      </c>
      <c r="E26" s="42">
        <v>2200</v>
      </c>
      <c r="F26" s="200">
        <f t="shared" si="0"/>
        <v>82.54545454545455</v>
      </c>
    </row>
    <row r="27" spans="1:6" ht="12.75" customHeight="1">
      <c r="A27" s="198" t="s">
        <v>25</v>
      </c>
      <c r="B27" s="196"/>
      <c r="C27" s="205" t="s">
        <v>48</v>
      </c>
      <c r="D27" s="42">
        <v>1829</v>
      </c>
      <c r="E27" s="42">
        <v>2200</v>
      </c>
      <c r="F27" s="200">
        <f t="shared" si="0"/>
        <v>83.13636363636364</v>
      </c>
    </row>
    <row r="28" spans="1:6" s="5" customFormat="1" ht="32.25" customHeight="1">
      <c r="A28" s="198">
        <v>1300185</v>
      </c>
      <c r="B28" s="196"/>
      <c r="C28" s="205" t="s">
        <v>319</v>
      </c>
      <c r="D28" s="208">
        <v>1</v>
      </c>
      <c r="E28" s="208">
        <v>30</v>
      </c>
      <c r="F28" s="200">
        <f t="shared" si="0"/>
        <v>3.3333333333333335</v>
      </c>
    </row>
    <row r="29" spans="1:6" s="5" customFormat="1" ht="12.75" customHeight="1">
      <c r="A29" s="198">
        <v>1000017</v>
      </c>
      <c r="B29" s="196"/>
      <c r="C29" s="205" t="s">
        <v>53</v>
      </c>
      <c r="D29" s="42">
        <v>3291</v>
      </c>
      <c r="E29" s="42">
        <v>2900</v>
      </c>
      <c r="F29" s="200">
        <f t="shared" si="0"/>
        <v>113.48275862068967</v>
      </c>
    </row>
    <row r="30" spans="1:6" s="5" customFormat="1" ht="21" customHeight="1">
      <c r="A30" s="198">
        <v>1200055</v>
      </c>
      <c r="B30" s="196"/>
      <c r="C30" s="205" t="s">
        <v>727</v>
      </c>
      <c r="D30" s="42">
        <v>2</v>
      </c>
      <c r="E30" s="42">
        <v>4</v>
      </c>
      <c r="F30" s="200">
        <f t="shared" si="0"/>
        <v>50</v>
      </c>
    </row>
    <row r="31" spans="1:6" ht="29.25" customHeight="1">
      <c r="A31" s="198" t="s">
        <v>13</v>
      </c>
      <c r="B31" s="196"/>
      <c r="C31" s="205" t="s">
        <v>320</v>
      </c>
      <c r="D31" s="208"/>
      <c r="E31" s="42"/>
      <c r="F31" s="200" t="e">
        <f t="shared" si="0"/>
        <v>#DIV/0!</v>
      </c>
    </row>
    <row r="32" spans="1:6" s="5" customFormat="1" ht="12.75" customHeight="1">
      <c r="A32" s="198">
        <v>1300042</v>
      </c>
      <c r="B32" s="196"/>
      <c r="C32" s="205" t="s">
        <v>735</v>
      </c>
      <c r="D32" s="42">
        <v>3382</v>
      </c>
      <c r="E32" s="42">
        <v>3000</v>
      </c>
      <c r="F32" s="200">
        <f t="shared" si="0"/>
        <v>112.73333333333333</v>
      </c>
    </row>
    <row r="33" spans="1:6" ht="12.75" customHeight="1">
      <c r="A33" s="198">
        <v>1300043</v>
      </c>
      <c r="B33" s="196"/>
      <c r="C33" s="205" t="s">
        <v>740</v>
      </c>
      <c r="D33" s="42"/>
      <c r="E33" s="42"/>
      <c r="F33" s="200" t="e">
        <f t="shared" si="0"/>
        <v>#DIV/0!</v>
      </c>
    </row>
    <row r="34" spans="1:6" ht="12.75" customHeight="1">
      <c r="A34" s="198" t="s">
        <v>22</v>
      </c>
      <c r="B34" s="196"/>
      <c r="C34" s="199" t="s">
        <v>21</v>
      </c>
      <c r="D34" s="42">
        <v>164</v>
      </c>
      <c r="E34" s="42">
        <v>100</v>
      </c>
      <c r="F34" s="200">
        <f t="shared" si="0"/>
        <v>164</v>
      </c>
    </row>
    <row r="35" spans="1:6" ht="12.75" customHeight="1">
      <c r="A35" s="209" t="s">
        <v>688</v>
      </c>
      <c r="B35" s="196"/>
      <c r="C35" s="210" t="s">
        <v>689</v>
      </c>
      <c r="D35" s="42">
        <v>2337</v>
      </c>
      <c r="E35" s="42">
        <v>2350</v>
      </c>
      <c r="F35" s="200">
        <f t="shared" si="0"/>
        <v>99.44680851063829</v>
      </c>
    </row>
    <row r="36" spans="1:6" ht="12.75" customHeight="1">
      <c r="A36" s="198" t="s">
        <v>26</v>
      </c>
      <c r="B36" s="196"/>
      <c r="C36" s="199" t="s">
        <v>143</v>
      </c>
      <c r="D36" s="42"/>
      <c r="E36" s="42"/>
      <c r="F36" s="200" t="e">
        <f t="shared" si="0"/>
        <v>#DIV/0!</v>
      </c>
    </row>
    <row r="37" spans="1:6" ht="12.75" customHeight="1">
      <c r="A37" s="198" t="s">
        <v>27</v>
      </c>
      <c r="B37" s="196"/>
      <c r="C37" s="199" t="s">
        <v>144</v>
      </c>
      <c r="D37" s="42">
        <v>2343</v>
      </c>
      <c r="E37" s="42">
        <v>2350</v>
      </c>
      <c r="F37" s="200">
        <f t="shared" si="0"/>
        <v>99.70212765957447</v>
      </c>
    </row>
    <row r="38" spans="1:6" ht="12.75" customHeight="1">
      <c r="A38" s="206" t="s">
        <v>30</v>
      </c>
      <c r="B38" s="207"/>
      <c r="C38" s="65" t="s">
        <v>145</v>
      </c>
      <c r="D38" s="79"/>
      <c r="E38" s="42"/>
      <c r="F38" s="200" t="e">
        <f t="shared" si="0"/>
        <v>#DIV/0!</v>
      </c>
    </row>
    <row r="39" spans="1:6" s="5" customFormat="1" ht="28.5" customHeight="1">
      <c r="A39" s="206" t="s">
        <v>31</v>
      </c>
      <c r="B39" s="207"/>
      <c r="C39" s="65" t="s">
        <v>146</v>
      </c>
      <c r="D39" s="79"/>
      <c r="E39" s="42"/>
      <c r="F39" s="200" t="e">
        <f t="shared" si="0"/>
        <v>#DIV/0!</v>
      </c>
    </row>
    <row r="40" spans="1:6" s="5" customFormat="1" ht="33" customHeight="1">
      <c r="A40" s="198">
        <v>1300129</v>
      </c>
      <c r="B40" s="196"/>
      <c r="C40" s="199" t="s">
        <v>736</v>
      </c>
      <c r="D40" s="42"/>
      <c r="E40" s="42"/>
      <c r="F40" s="200" t="e">
        <f t="shared" si="0"/>
        <v>#DIV/0!</v>
      </c>
    </row>
    <row r="41" spans="1:6" ht="12.75" customHeight="1">
      <c r="A41" s="198">
        <v>1300130</v>
      </c>
      <c r="B41" s="196"/>
      <c r="C41" s="199" t="s">
        <v>737</v>
      </c>
      <c r="D41" s="42"/>
      <c r="E41" s="42"/>
      <c r="F41" s="200" t="e">
        <f t="shared" si="0"/>
        <v>#DIV/0!</v>
      </c>
    </row>
    <row r="42" spans="1:6" ht="12.75" customHeight="1">
      <c r="A42" s="198" t="s">
        <v>9</v>
      </c>
      <c r="B42" s="196"/>
      <c r="C42" s="199" t="s">
        <v>139</v>
      </c>
      <c r="D42" s="42"/>
      <c r="E42" s="42"/>
      <c r="F42" s="200" t="e">
        <f t="shared" si="0"/>
        <v>#DIV/0!</v>
      </c>
    </row>
    <row r="43" spans="1:6" ht="26.25" customHeight="1">
      <c r="A43" s="198" t="s">
        <v>10</v>
      </c>
      <c r="B43" s="196"/>
      <c r="C43" s="199" t="s">
        <v>140</v>
      </c>
      <c r="D43" s="42"/>
      <c r="E43" s="42"/>
      <c r="F43" s="200" t="e">
        <f t="shared" si="0"/>
        <v>#DIV/0!</v>
      </c>
    </row>
    <row r="44" spans="1:6" ht="26.25" customHeight="1">
      <c r="A44" s="198">
        <v>1000132</v>
      </c>
      <c r="B44" s="196"/>
      <c r="C44" s="205" t="s">
        <v>233</v>
      </c>
      <c r="D44" s="42"/>
      <c r="E44" s="42"/>
      <c r="F44" s="200" t="e">
        <f t="shared" si="0"/>
        <v>#DIV/0!</v>
      </c>
    </row>
    <row r="45" spans="1:6" ht="26.25" customHeight="1">
      <c r="A45" s="198" t="s">
        <v>32</v>
      </c>
      <c r="B45" s="196"/>
      <c r="C45" s="199" t="s">
        <v>816</v>
      </c>
      <c r="D45" s="42"/>
      <c r="E45" s="42"/>
      <c r="F45" s="200" t="e">
        <f t="shared" si="0"/>
        <v>#DIV/0!</v>
      </c>
    </row>
    <row r="46" spans="1:6" ht="25.5" customHeight="1">
      <c r="A46" s="56">
        <v>1000215</v>
      </c>
      <c r="B46" s="211"/>
      <c r="C46" s="7" t="s">
        <v>46</v>
      </c>
      <c r="D46" s="42">
        <v>47</v>
      </c>
      <c r="E46" s="42">
        <v>500</v>
      </c>
      <c r="F46" s="200">
        <f t="shared" si="0"/>
        <v>9.4</v>
      </c>
    </row>
    <row r="47" spans="1:6" ht="28.5" customHeight="1">
      <c r="A47" s="56" t="s">
        <v>685</v>
      </c>
      <c r="B47" s="196" t="s">
        <v>647</v>
      </c>
      <c r="C47" s="205" t="s">
        <v>648</v>
      </c>
      <c r="D47" s="7"/>
      <c r="E47" s="7"/>
      <c r="F47" s="200" t="e">
        <f t="shared" si="0"/>
        <v>#DIV/0!</v>
      </c>
    </row>
    <row r="48" spans="1:6" ht="12.75" customHeight="1">
      <c r="A48" s="317">
        <v>1000207</v>
      </c>
      <c r="B48" s="318"/>
      <c r="C48" s="314" t="s">
        <v>47</v>
      </c>
      <c r="D48" s="310">
        <f>SUM(D49:D50)</f>
        <v>0</v>
      </c>
      <c r="E48" s="310">
        <f>SUM(E49:E50)</f>
        <v>0</v>
      </c>
      <c r="F48" s="311" t="e">
        <f t="shared" si="0"/>
        <v>#DIV/0!</v>
      </c>
    </row>
    <row r="49" spans="1:6" ht="12.75" customHeight="1">
      <c r="A49" s="56">
        <v>1000207</v>
      </c>
      <c r="B49" s="212" t="s">
        <v>259</v>
      </c>
      <c r="C49" s="7" t="s">
        <v>55</v>
      </c>
      <c r="D49" s="7"/>
      <c r="E49" s="7"/>
      <c r="F49" s="200" t="e">
        <f t="shared" si="0"/>
        <v>#DIV/0!</v>
      </c>
    </row>
    <row r="50" spans="1:6" ht="12.75" customHeight="1">
      <c r="A50" s="56">
        <v>1000207</v>
      </c>
      <c r="B50" s="212" t="s">
        <v>257</v>
      </c>
      <c r="C50" s="7" t="s">
        <v>56</v>
      </c>
      <c r="D50" s="7"/>
      <c r="E50" s="7"/>
      <c r="F50" s="200" t="e">
        <f t="shared" si="0"/>
        <v>#DIV/0!</v>
      </c>
    </row>
    <row r="51" spans="1:6" ht="12.75" customHeight="1">
      <c r="A51" s="319"/>
      <c r="B51" s="320"/>
      <c r="C51" s="309" t="s">
        <v>268</v>
      </c>
      <c r="D51" s="310">
        <v>163</v>
      </c>
      <c r="E51" s="310">
        <v>250</v>
      </c>
      <c r="F51" s="311">
        <f t="shared" si="0"/>
        <v>65.2</v>
      </c>
    </row>
    <row r="52" spans="1:6" ht="12.75" customHeight="1">
      <c r="A52" s="319"/>
      <c r="B52" s="320"/>
      <c r="C52" s="309" t="s">
        <v>363</v>
      </c>
      <c r="D52" s="310"/>
      <c r="E52" s="310"/>
      <c r="F52" s="311" t="e">
        <f t="shared" si="0"/>
        <v>#DIV/0!</v>
      </c>
    </row>
    <row r="53" spans="1:6" ht="25.5">
      <c r="A53" s="319"/>
      <c r="B53" s="320"/>
      <c r="C53" s="309" t="s">
        <v>142</v>
      </c>
      <c r="D53" s="310">
        <v>53</v>
      </c>
      <c r="E53" s="310">
        <v>50</v>
      </c>
      <c r="F53" s="311">
        <f t="shared" si="0"/>
        <v>106</v>
      </c>
    </row>
    <row r="54" spans="1:5" ht="12.75">
      <c r="A54" s="213" t="s">
        <v>675</v>
      </c>
      <c r="B54" s="214"/>
      <c r="C54" s="215"/>
      <c r="D54" s="215"/>
      <c r="E54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vuksa_ana</dc:creator>
  <cp:keywords/>
  <dc:description/>
  <cp:lastModifiedBy>ndjordjevic</cp:lastModifiedBy>
  <cp:lastPrinted>2021-02-23T11:24:04Z</cp:lastPrinted>
  <dcterms:created xsi:type="dcterms:W3CDTF">2009-12-11T13:16:27Z</dcterms:created>
  <dcterms:modified xsi:type="dcterms:W3CDTF">2021-03-22T10:42:09Z</dcterms:modified>
  <cp:category/>
  <cp:version/>
  <cp:contentType/>
  <cp:contentStatus/>
</cp:coreProperties>
</file>